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2" activeTab="0"/>
  </bookViews>
  <sheets>
    <sheet name="приложение 1_1" sheetId="1" r:id="rId1"/>
    <sheet name="приложение 1_2_" sheetId="2" r:id="rId2"/>
    <sheet name="приложение 1_3" sheetId="3" r:id="rId3"/>
    <sheet name="приложение 2_2" sheetId="4" r:id="rId4"/>
    <sheet name="прил.4.2" sheetId="5" r:id="rId5"/>
  </sheets>
  <definedNames>
    <definedName name="_xlnm.Print_Area" localSheetId="2">'приложение 1_3'!$A$1:$F$51</definedName>
  </definedNames>
  <calcPr fullCalcOnLoad="1" refMode="R1C1"/>
</workbook>
</file>

<file path=xl/sharedStrings.xml><?xml version="1.0" encoding="utf-8"?>
<sst xmlns="http://schemas.openxmlformats.org/spreadsheetml/2006/main" count="750" uniqueCount="247">
  <si>
    <t>** - для сетевых компаний, переходящих на метод тарифного регулирования RAB, горизонт планирования может быть больше</t>
  </si>
  <si>
    <t>Источники финансирования инвестиционных программ 
(в прогнозных ценах соответствующих лет), тыс. рублей</t>
  </si>
  <si>
    <t>А.Г.Дзиов</t>
  </si>
  <si>
    <t>1.1.</t>
  </si>
  <si>
    <t>1.2.</t>
  </si>
  <si>
    <t>1.3.</t>
  </si>
  <si>
    <t xml:space="preserve">Прогноз ввода/вывода объектов </t>
  </si>
  <si>
    <t>1.4.</t>
  </si>
  <si>
    <t>2.1.</t>
  </si>
  <si>
    <t>2.2.</t>
  </si>
  <si>
    <t xml:space="preserve">Краткое описание инвестиционной программы </t>
  </si>
  <si>
    <t>2.3.</t>
  </si>
  <si>
    <t>к приказу Минэнерго России</t>
  </si>
  <si>
    <t>Утверждаю</t>
  </si>
  <si>
    <t>________________________А.Г. Дзиов</t>
  </si>
  <si>
    <t>М.П.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</si>
  <si>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</si>
  <si>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</si>
  <si>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</si>
  <si>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</si>
  <si>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</si>
  <si>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</si>
  <si>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</si>
  <si>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</si>
  <si>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</si>
  <si>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С/П*</t>
  </si>
  <si>
    <t>МВт/Гкал/ч/км/МВА</t>
  </si>
  <si>
    <t>млн.рублей</t>
  </si>
  <si>
    <t xml:space="preserve">ВСЕГО, </t>
  </si>
  <si>
    <t>Техническое перевооружение и реконструкция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</si>
  <si>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</si>
  <si>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</si>
  <si>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Объект 1</t>
  </si>
  <si>
    <t>Объект 2</t>
  </si>
  <si>
    <t>…</t>
  </si>
  <si>
    <t xml:space="preserve">Создание систем телемеханики  и связи </t>
  </si>
  <si>
    <t>Внутренний контур АСКУЭ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</si>
  <si>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</si>
  <si>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</si>
  <si>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</si>
  <si>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Прочее новое строительство</t>
  </si>
  <si>
    <t>Оборудование, не входящее в сметы</t>
  </si>
  <si>
    <t>Оборудование, не требующее монтажа</t>
  </si>
  <si>
    <t>2.4.</t>
  </si>
  <si>
    <t>Прочее электросетевое оборудование</t>
  </si>
  <si>
    <t>Справочно:</t>
  </si>
  <si>
    <t>Прочее новое строительство, в счёт оказания услуг по технологическому присоединению</t>
  </si>
  <si>
    <t>Оплата процентов за привлеченные кредитные ресурсы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</si>
  <si>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</si>
  <si>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</si>
  <si>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</si>
  <si>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</si>
  <si>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</si>
  <si>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Приложение  № 1.2</t>
  </si>
  <si>
    <t>от «___»________20___ г. №____</t>
  </si>
  <si>
    <t>(подпись)</t>
  </si>
  <si>
    <t xml:space="preserve">Наименование объекта* ВСЕГО, 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</si>
  <si>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</si>
  <si>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</si>
  <si>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</si>
  <si>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</si>
  <si>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</si>
  <si>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</si>
  <si>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</si>
  <si>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</si>
  <si>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</si>
  <si>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</si>
  <si>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</si>
  <si>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</si>
  <si>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</si>
  <si>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</si>
  <si>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</si>
  <si>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</si>
  <si>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</si>
  <si>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</si>
  <si>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</si>
  <si>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</si>
  <si>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</si>
  <si>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</si>
  <si>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</si>
  <si>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</si>
  <si>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</si>
  <si>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-</t>
  </si>
  <si>
    <t>АСБ 3х240</t>
  </si>
  <si>
    <t>СН-9,5</t>
  </si>
  <si>
    <t>СИП 2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</si>
  <si>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</si>
  <si>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(с НДС)</t>
  </si>
  <si>
    <t>Приложение  № 1.3</t>
  </si>
  <si>
    <t>от «______»___________20____ г. №____</t>
  </si>
  <si>
    <t>_______________________________А.Г. Дзиов</t>
  </si>
  <si>
    <t>№ п/п</t>
  </si>
  <si>
    <t>Наименование проекта</t>
  </si>
  <si>
    <t>Вывод  мощностей</t>
  </si>
  <si>
    <t>МВт, Гкал/час, км, МВА</t>
  </si>
  <si>
    <t>км</t>
  </si>
  <si>
    <t>Приложение  № 2.2</t>
  </si>
  <si>
    <t>от «_____»________20_____ г. №____</t>
  </si>
  <si>
    <t>Утверждаю:</t>
  </si>
  <si>
    <t>№ 
п/п</t>
  </si>
  <si>
    <t>Наименование направления/
проекта 
инвестиционной 
программы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</si>
  <si>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</si>
  <si>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</si>
  <si>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</si>
  <si>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</si>
  <si>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</si>
  <si>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</si>
  <si>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</si>
  <si>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</si>
  <si>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</si>
  <si>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</si>
  <si>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</si>
  <si>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</si>
  <si>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</si>
  <si>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</si>
  <si>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</si>
  <si>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</si>
  <si>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</si>
  <si>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</si>
  <si>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</si>
  <si>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</si>
  <si>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</si>
  <si>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</si>
  <si>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</si>
  <si>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</si>
  <si>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</si>
  <si>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</si>
  <si>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</si>
  <si>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</si>
  <si>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</si>
  <si>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</si>
  <si>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</si>
  <si>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Ставропольский край</t>
  </si>
  <si>
    <t>г. Железноводск</t>
  </si>
  <si>
    <t>да</t>
  </si>
  <si>
    <t>нет</t>
  </si>
  <si>
    <t>надёжность электроснабжения энергорайона</t>
  </si>
  <si>
    <t>Износ 100%, и ремонтонепригодность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</si>
  <si>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</si>
  <si>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</si>
  <si>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</si>
  <si>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</si>
  <si>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>Амортизация</t>
  </si>
  <si>
    <t>2.5.</t>
  </si>
  <si>
    <t>2.6.</t>
  </si>
  <si>
    <t>1.5.</t>
  </si>
  <si>
    <t>Источник финансирования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</si>
  <si>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</si>
  <si>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</si>
  <si>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</si>
  <si>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</si>
  <si>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</si>
  <si>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</si>
  <si>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</si>
  <si>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</si>
  <si>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</si>
  <si>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</si>
  <si>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</si>
  <si>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</si>
  <si>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</si>
  <si>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</si>
  <si>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</si>
  <si>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</si>
  <si>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</si>
  <si>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</si>
  <si>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</si>
  <si>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</si>
  <si>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</si>
  <si>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</si>
  <si>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</si>
  <si>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</si>
  <si>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</si>
  <si>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</si>
  <si>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</si>
  <si>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</si>
  <si>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</si>
  <si>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</si>
  <si>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</si>
  <si>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</si>
  <si>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</si>
  <si>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</si>
  <si>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</si>
  <si>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</si>
  <si>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</si>
  <si>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</si>
  <si>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</si>
  <si>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ООО «КЭУК»</t>
  </si>
  <si>
    <t>МВА</t>
  </si>
  <si>
    <t>Ввод  мощностей</t>
  </si>
  <si>
    <r>
      <t xml:space="preserve">Наименование инвестиционного проекта: </t>
    </r>
    <r>
      <rPr>
        <b/>
        <sz val="14"/>
        <rFont val="Times New Roman"/>
        <family val="1"/>
      </rPr>
      <t>Филиал «Железноводские электрические сети» ООО «КЭУК»</t>
    </r>
  </si>
  <si>
    <t>ООО "КЭУК"</t>
  </si>
  <si>
    <t xml:space="preserve">                                                                            </t>
  </si>
  <si>
    <t>без НДС</t>
  </si>
  <si>
    <t>Главный инженер Филиала "Железноводские электрические сети" ООО "КЭУК"</t>
  </si>
  <si>
    <t>Ю.В. Казаков</t>
  </si>
  <si>
    <t xml:space="preserve">Главный инженер </t>
  </si>
  <si>
    <t>Филиала «Железноводские электрические сети» ООО «КЭУК»</t>
  </si>
  <si>
    <t>Итого</t>
  </si>
  <si>
    <t>Итого КЛ-10 кВ</t>
  </si>
  <si>
    <t>Итого ВЛ-0,4 кВ</t>
  </si>
  <si>
    <t>Техническая 
готовность 
объекта
на 01.01.2014, %
**</t>
  </si>
  <si>
    <t>«______»___________ 20      года</t>
  </si>
  <si>
    <t>0,16 км</t>
  </si>
  <si>
    <t>Инвестиционная программа Филиала "Железноводские электрические сети" ООО "КЭУК"  на 2016 год.</t>
  </si>
  <si>
    <t>План года 2016 (без НДС)</t>
  </si>
  <si>
    <t>0,60 км</t>
  </si>
  <si>
    <t>Реконструкция  ВЛ-0,4 кВ  в СИП  по  ул.Пролетарская, п.Иноземцево, L=0,24 км</t>
  </si>
  <si>
    <t>0,24 км</t>
  </si>
  <si>
    <t>0,59 км</t>
  </si>
  <si>
    <t>0,80 км</t>
  </si>
  <si>
    <t>0,40 км</t>
  </si>
  <si>
    <t>0,40 МВА</t>
  </si>
  <si>
    <t>АВВГ</t>
  </si>
  <si>
    <t>1хТМГ</t>
  </si>
  <si>
    <t>0,30 км</t>
  </si>
  <si>
    <t>Стоимость основных этапов работ по реализации инвестиционной программы компании на 2016 год</t>
  </si>
  <si>
    <t>«_____»_______ 20____ года</t>
  </si>
  <si>
    <t>«_____»_______ 20___ года</t>
  </si>
  <si>
    <t>2016 г</t>
  </si>
  <si>
    <t>Итого КЛ-0,4 кВ</t>
  </si>
  <si>
    <t>«_____»________ 20___ года</t>
  </si>
  <si>
    <t>План 2016 г.</t>
  </si>
  <si>
    <t xml:space="preserve">     </t>
  </si>
  <si>
    <t>Реконструкция ВЛ-10 кВ от ТП -197 до ТП-196 (СИП ), L= 0,9 км</t>
  </si>
  <si>
    <t>0,90 км</t>
  </si>
  <si>
    <t>Реконструкция КЛ-0,4 кВ от ТП-41 до эл.щита по ул.Проскурина,33, L=0,16 км</t>
  </si>
  <si>
    <t>СИП 3</t>
  </si>
  <si>
    <t>Итого ВЛ-10 кВ</t>
  </si>
  <si>
    <t>Реконструкция КЛ-10 кВ от ТП-186 до ТП -170, L= 0,3 км</t>
  </si>
  <si>
    <t>Реконструкция ВЛ-10 кВ от ТП-165 до ТП-175, L= 0,645 км</t>
  </si>
  <si>
    <t>Реконструкция ВЛ-0,4 кВ  в  СИП по ул.Р.Люксембург, L= 0,6 км</t>
  </si>
  <si>
    <t>Реконструкция ВЛ-0,4 кВ  в  СИП по ул.Кутузова, L=0,8 км</t>
  </si>
  <si>
    <t>Реконструкция  ВЛ-0,4 кВ  в  СИП  по  ул.Баталинская, L= 1,2 км</t>
  </si>
  <si>
    <t>Реконструкция  ВЛ-0,4 кВ   в  СИП  по  ул.Крупской, L=0,59 км</t>
  </si>
  <si>
    <t>Реконструкция ВЛ-0,4 кВ в СИП по ул.Дзержинского, L=0,8 км</t>
  </si>
  <si>
    <t>Реконструкция  ВЛ-0,4 кВ  в  СИП  по  ул.Пионерская, L=0,4 км</t>
  </si>
  <si>
    <t>Реконструкция КЛ-0,4 кВ от ТП-40 до опоры по ул.Ленина, L=0,16 км</t>
  </si>
  <si>
    <t>0,645 км</t>
  </si>
  <si>
    <t>1,20 км</t>
  </si>
  <si>
    <t>Строительство ВЛ 0,4кВ мрн Пролетарская - Маяковского</t>
  </si>
  <si>
    <t>Строительство ВЛ 0,4кВ мрн "Ветеран"</t>
  </si>
  <si>
    <t>Строительство КТП 400/10/0,4 и КЛ - 10 кВ, L = 0,3 км на ул. Первомайская, п.Иноземцево</t>
  </si>
  <si>
    <t>СИП-2</t>
  </si>
  <si>
    <t>0,0 км</t>
  </si>
  <si>
    <t>Генеральный директор</t>
  </si>
  <si>
    <t>«_____»__________ 20      года</t>
  </si>
  <si>
    <t>Субъект РФ, 
на территории 
которого 
реализауется 
инвестицион-ный 
проект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</si>
</sst>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  <numFmt numFmtId="168" formatCode="_(* #,##0_);_(* \(#,##0\);_(* \-_);_(@_)"/>
    <numFmt numFmtId="169" formatCode="#,##0.0"/>
    <numFmt numFmtId="170" formatCode="#,##0.000"/>
    <numFmt numFmtId="171" formatCode="0.0%"/>
    <numFmt numFmtId="172" formatCode="_(* #,##0.00_);_(* \(#,##0.00\);_(* \-_);_(@_)"/>
    <numFmt numFmtId="173" formatCode="######0.0#####"/>
    <numFmt numFmtId="174" formatCode="_-* #,##0;\(#,##0\);_-* \-??;_-@"/>
    <numFmt numFmtId="175" formatCode="_-* #,##0_р_._-;\-* #,##0_р_._-;_-* &quot;-&quot;??_р_._-;_-@_-"/>
    <numFmt numFmtId="176" formatCode="_-* #,##0.00_р_._-;\-* #,##0.00_р_._-;_-* \-??_р_._-;_-@_-"/>
    <numFmt numFmtId="177" formatCode="_-* #,##0.0_р_._-;\-* #,##0.0_р_._-;_-* &quot;-&quot;??_р_._-;_-@_-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</numFmts>
  <fonts count="51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7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26"/>
      <name val="Times New Roman"/>
      <family val="1"/>
    </font>
    <font>
      <b/>
      <sz val="12"/>
      <color rgb="FFFFFFCC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double"/>
    </border>
    <border>
      <left style="medium"/>
      <right style="thin">
        <color indexed="8"/>
      </right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4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12" borderId="0" applyNumberFormat="0" applyBorder="0" applyAlignment="0" applyProtection="0"/>
    <xf numFmtId="0" fontId="25" fillId="12" borderId="0" applyNumberFormat="0" applyBorder="0" applyAlignment="0" applyProtection="0"/>
    <xf numFmtId="0" fontId="2" fillId="15" borderId="0" applyNumberFormat="0" applyBorder="0" applyAlignment="0" applyProtection="0"/>
    <xf numFmtId="0" fontId="25" fillId="15" borderId="0" applyNumberFormat="0" applyBorder="0" applyAlignment="0" applyProtection="0"/>
    <xf numFmtId="0" fontId="3" fillId="16" borderId="0" applyNumberFormat="0" applyBorder="0" applyAlignment="0" applyProtection="0"/>
    <xf numFmtId="0" fontId="34" fillId="16" borderId="0" applyNumberFormat="0" applyBorder="0" applyAlignment="0" applyProtection="0"/>
    <xf numFmtId="0" fontId="3" fillId="13" borderId="0" applyNumberFormat="0" applyBorder="0" applyAlignment="0" applyProtection="0"/>
    <xf numFmtId="0" fontId="34" fillId="13" borderId="0" applyNumberFormat="0" applyBorder="0" applyAlignment="0" applyProtection="0"/>
    <xf numFmtId="0" fontId="3" fillId="14" borderId="0" applyNumberFormat="0" applyBorder="0" applyAlignment="0" applyProtection="0"/>
    <xf numFmtId="0" fontId="34" fillId="14" borderId="0" applyNumberFormat="0" applyBorder="0" applyAlignment="0" applyProtection="0"/>
    <xf numFmtId="0" fontId="3" fillId="17" borderId="0" applyNumberFormat="0" applyBorder="0" applyAlignment="0" applyProtection="0"/>
    <xf numFmtId="0" fontId="34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4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2" borderId="0" applyNumberFormat="0" applyBorder="0" applyAlignment="0" applyProtection="0"/>
    <xf numFmtId="0" fontId="3" fillId="17" borderId="0" applyNumberFormat="0" applyBorder="0" applyAlignment="0" applyProtection="0"/>
    <xf numFmtId="0" fontId="34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8" borderId="0" applyNumberFormat="0" applyBorder="0" applyAlignment="0" applyProtection="0"/>
    <xf numFmtId="0" fontId="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10" borderId="1" applyNumberFormat="0" applyAlignment="0" applyProtection="0"/>
    <xf numFmtId="0" fontId="35" fillId="11" borderId="1" applyNumberFormat="0" applyAlignment="0" applyProtection="0"/>
    <xf numFmtId="0" fontId="5" fillId="24" borderId="2" applyNumberFormat="0" applyAlignment="0" applyProtection="0"/>
    <xf numFmtId="0" fontId="36" fillId="24" borderId="2" applyNumberFormat="0" applyAlignment="0" applyProtection="0"/>
    <xf numFmtId="0" fontId="6" fillId="24" borderId="1" applyNumberFormat="0" applyAlignment="0" applyProtection="0"/>
    <xf numFmtId="0" fontId="37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38" fillId="0" borderId="3" applyNumberFormat="0" applyFill="0" applyAlignment="0" applyProtection="0"/>
    <xf numFmtId="0" fontId="8" fillId="0" borderId="4" applyNumberFormat="0" applyFill="0" applyAlignment="0" applyProtection="0"/>
    <xf numFmtId="0" fontId="39" fillId="0" borderId="4" applyNumberFormat="0" applyFill="0" applyAlignment="0" applyProtection="0"/>
    <xf numFmtId="0" fontId="9" fillId="0" borderId="5" applyNumberFormat="0" applyFill="0" applyAlignment="0" applyProtection="0"/>
    <xf numFmtId="0" fontId="40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4" fillId="0" borderId="6" applyNumberFormat="0" applyFill="0" applyAlignment="0" applyProtection="0"/>
    <xf numFmtId="0" fontId="11" fillId="25" borderId="7" applyNumberFormat="0" applyAlignment="0" applyProtection="0"/>
    <xf numFmtId="0" fontId="41" fillId="25" borderId="7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42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4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8" applyNumberFormat="0" applyAlignment="0" applyProtection="0"/>
    <xf numFmtId="0" fontId="14" fillId="28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4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5" borderId="0" applyNumberFormat="0" applyBorder="0" applyAlignment="0" applyProtection="0"/>
    <xf numFmtId="0" fontId="47" fillId="5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1" fontId="2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6" fontId="2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20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" fontId="20" fillId="0" borderId="16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2" fontId="2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7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4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20" fillId="29" borderId="20" xfId="0" applyFont="1" applyFill="1" applyBorder="1" applyAlignment="1">
      <alignment horizontal="center" vertical="center" wrapText="1"/>
    </xf>
    <xf numFmtId="0" fontId="20" fillId="29" borderId="21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0" fillId="29" borderId="23" xfId="0" applyFont="1" applyFill="1" applyBorder="1" applyAlignment="1">
      <alignment horizontal="center" vertical="center"/>
    </xf>
    <xf numFmtId="0" fontId="0" fillId="29" borderId="23" xfId="0" applyNumberFormat="1" applyFont="1" applyFill="1" applyBorder="1" applyAlignment="1">
      <alignment horizontal="center" vertical="center"/>
    </xf>
    <xf numFmtId="0" fontId="0" fillId="29" borderId="24" xfId="0" applyFont="1" applyFill="1" applyBorder="1" applyAlignment="1">
      <alignment horizontal="center" vertical="center"/>
    </xf>
    <xf numFmtId="0" fontId="0" fillId="29" borderId="25" xfId="0" applyFont="1" applyFill="1" applyBorder="1" applyAlignment="1">
      <alignment horizontal="left" vertical="center" wrapText="1"/>
    </xf>
    <xf numFmtId="0" fontId="0" fillId="29" borderId="26" xfId="0" applyFont="1" applyFill="1" applyBorder="1" applyAlignment="1">
      <alignment horizontal="left" vertical="center"/>
    </xf>
    <xf numFmtId="0" fontId="0" fillId="29" borderId="27" xfId="0" applyFont="1" applyFill="1" applyBorder="1" applyAlignment="1">
      <alignment horizontal="left" vertical="center"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left" vertical="center" wrapText="1" indent="4"/>
    </xf>
    <xf numFmtId="0" fontId="0" fillId="29" borderId="28" xfId="0" applyFont="1" applyFill="1" applyBorder="1" applyAlignment="1">
      <alignment horizontal="left" vertical="center" wrapText="1"/>
    </xf>
    <xf numFmtId="0" fontId="0" fillId="29" borderId="28" xfId="0" applyFont="1" applyFill="1" applyBorder="1" applyAlignment="1">
      <alignment horizontal="right" vertical="center" wrapText="1"/>
    </xf>
    <xf numFmtId="0" fontId="0" fillId="29" borderId="29" xfId="0" applyFont="1" applyFill="1" applyBorder="1" applyAlignment="1">
      <alignment horizontal="righ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20" fillId="0" borderId="33" xfId="0" applyFont="1" applyFill="1" applyBorder="1" applyAlignment="1">
      <alignment horizontal="center" vertical="center" wrapText="1"/>
    </xf>
    <xf numFmtId="16" fontId="20" fillId="0" borderId="34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/>
    </xf>
    <xf numFmtId="0" fontId="21" fillId="0" borderId="0" xfId="0" applyFont="1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164" fontId="20" fillId="0" borderId="36" xfId="0" applyNumberFormat="1" applyFont="1" applyFill="1" applyBorder="1" applyAlignment="1">
      <alignment horizontal="right" vertical="center" wrapText="1"/>
    </xf>
    <xf numFmtId="0" fontId="20" fillId="0" borderId="34" xfId="0" applyFont="1" applyFill="1" applyBorder="1" applyAlignment="1">
      <alignment horizontal="center" vertical="center" wrapText="1"/>
    </xf>
    <xf numFmtId="164" fontId="20" fillId="0" borderId="37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2" fontId="20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6" fontId="20" fillId="0" borderId="39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vertical="center" wrapText="1"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0" fillId="29" borderId="43" xfId="0" applyFont="1" applyFill="1" applyBorder="1" applyAlignment="1">
      <alignment/>
    </xf>
    <xf numFmtId="43" fontId="0" fillId="29" borderId="43" xfId="99" applyNumberFormat="1" applyFont="1" applyFill="1" applyBorder="1" applyAlignment="1">
      <alignment/>
    </xf>
    <xf numFmtId="175" fontId="0" fillId="29" borderId="43" xfId="99" applyNumberFormat="1" applyFont="1" applyFill="1" applyBorder="1" applyAlignment="1">
      <alignment/>
    </xf>
    <xf numFmtId="0" fontId="0" fillId="29" borderId="45" xfId="0" applyFont="1" applyFill="1" applyBorder="1" applyAlignment="1">
      <alignment/>
    </xf>
    <xf numFmtId="0" fontId="0" fillId="29" borderId="46" xfId="0" applyFont="1" applyFill="1" applyBorder="1" applyAlignment="1">
      <alignment horizontal="center" vertical="center" wrapText="1"/>
    </xf>
    <xf numFmtId="0" fontId="0" fillId="29" borderId="47" xfId="0" applyFont="1" applyFill="1" applyBorder="1" applyAlignment="1">
      <alignment horizontal="left" vertical="center" wrapText="1"/>
    </xf>
    <xf numFmtId="0" fontId="20" fillId="29" borderId="48" xfId="0" applyFont="1" applyFill="1" applyBorder="1" applyAlignment="1">
      <alignment horizontal="center" vertical="center" wrapText="1"/>
    </xf>
    <xf numFmtId="0" fontId="20" fillId="29" borderId="49" xfId="0" applyFont="1" applyFill="1" applyBorder="1" applyAlignment="1">
      <alignment horizontal="left" vertical="center"/>
    </xf>
    <xf numFmtId="0" fontId="20" fillId="29" borderId="50" xfId="0" applyFont="1" applyFill="1" applyBorder="1" applyAlignment="1">
      <alignment horizontal="left" vertical="center" wrapText="1"/>
    </xf>
    <xf numFmtId="43" fontId="0" fillId="29" borderId="51" xfId="99" applyNumberFormat="1" applyFont="1" applyFill="1" applyBorder="1" applyAlignment="1">
      <alignment/>
    </xf>
    <xf numFmtId="0" fontId="0" fillId="29" borderId="52" xfId="0" applyFont="1" applyFill="1" applyBorder="1" applyAlignment="1">
      <alignment horizontal="center" vertical="center"/>
    </xf>
    <xf numFmtId="0" fontId="0" fillId="29" borderId="53" xfId="0" applyFont="1" applyFill="1" applyBorder="1" applyAlignment="1">
      <alignment horizontal="left" vertical="center" wrapText="1"/>
    </xf>
    <xf numFmtId="175" fontId="0" fillId="29" borderId="54" xfId="99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80" fontId="2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9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0" fillId="0" borderId="3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20" fillId="0" borderId="55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1" fontId="20" fillId="0" borderId="37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164" fontId="0" fillId="0" borderId="65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center" vertical="center" wrapText="1"/>
    </xf>
    <xf numFmtId="164" fontId="0" fillId="0" borderId="66" xfId="0" applyNumberFormat="1" applyFont="1" applyFill="1" applyBorder="1" applyAlignment="1">
      <alignment horizontal="righ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center" vertical="center" wrapText="1"/>
    </xf>
    <xf numFmtId="164" fontId="0" fillId="0" borderId="67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164" fontId="0" fillId="0" borderId="32" xfId="0" applyNumberFormat="1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4" fontId="20" fillId="0" borderId="65" xfId="0" applyNumberFormat="1" applyFont="1" applyFill="1" applyBorder="1" applyAlignment="1">
      <alignment horizontal="right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1" fontId="20" fillId="0" borderId="35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1" fontId="0" fillId="0" borderId="35" xfId="0" applyNumberFormat="1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180" fontId="0" fillId="0" borderId="75" xfId="0" applyNumberFormat="1" applyFont="1" applyFill="1" applyBorder="1" applyAlignment="1">
      <alignment horizontal="center" vertical="center" wrapText="1"/>
    </xf>
    <xf numFmtId="180" fontId="20" fillId="0" borderId="75" xfId="0" applyNumberFormat="1" applyFont="1" applyFill="1" applyBorder="1" applyAlignment="1">
      <alignment horizontal="center" vertical="center" wrapText="1"/>
    </xf>
    <xf numFmtId="164" fontId="20" fillId="0" borderId="75" xfId="0" applyNumberFormat="1" applyFont="1" applyFill="1" applyBorder="1" applyAlignment="1">
      <alignment horizontal="center" vertical="center" wrapText="1"/>
    </xf>
    <xf numFmtId="164" fontId="20" fillId="0" borderId="75" xfId="0" applyNumberFormat="1" applyFont="1" applyFill="1" applyBorder="1" applyAlignment="1">
      <alignment horizontal="right" vertical="center" wrapText="1"/>
    </xf>
    <xf numFmtId="1" fontId="20" fillId="0" borderId="75" xfId="0" applyNumberFormat="1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164" fontId="20" fillId="0" borderId="76" xfId="0" applyNumberFormat="1" applyFont="1" applyFill="1" applyBorder="1" applyAlignment="1">
      <alignment horizontal="right" vertical="center" wrapText="1"/>
    </xf>
    <xf numFmtId="16" fontId="20" fillId="0" borderId="33" xfId="0" applyNumberFormat="1" applyFont="1" applyFill="1" applyBorder="1" applyAlignment="1">
      <alignment horizontal="center" vertical="center" wrapText="1"/>
    </xf>
    <xf numFmtId="164" fontId="20" fillId="0" borderId="38" xfId="0" applyNumberFormat="1" applyFont="1" applyFill="1" applyBorder="1" applyAlignment="1">
      <alignment horizontal="right" vertical="center" wrapText="1"/>
    </xf>
    <xf numFmtId="164" fontId="20" fillId="0" borderId="70" xfId="0" applyNumberFormat="1" applyFont="1" applyFill="1" applyBorder="1" applyAlignment="1">
      <alignment horizontal="right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center" vertical="center" wrapText="1"/>
    </xf>
    <xf numFmtId="164" fontId="0" fillId="0" borderId="77" xfId="0" applyNumberFormat="1" applyFont="1" applyFill="1" applyBorder="1" applyAlignment="1">
      <alignment horizontal="right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164" fontId="0" fillId="0" borderId="78" xfId="0" applyNumberFormat="1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/>
    </xf>
    <xf numFmtId="3" fontId="20" fillId="0" borderId="79" xfId="0" applyNumberFormat="1" applyFont="1" applyFill="1" applyBorder="1" applyAlignment="1">
      <alignment horizontal="right" vertical="center" wrapText="1"/>
    </xf>
    <xf numFmtId="3" fontId="20" fillId="0" borderId="80" xfId="0" applyNumberFormat="1" applyFont="1" applyFill="1" applyBorder="1" applyAlignment="1">
      <alignment horizontal="right" vertical="center" wrapText="1"/>
    </xf>
    <xf numFmtId="3" fontId="20" fillId="0" borderId="81" xfId="0" applyNumberFormat="1" applyFont="1" applyFill="1" applyBorder="1" applyAlignment="1">
      <alignment horizontal="center" vertical="center" wrapText="1"/>
    </xf>
    <xf numFmtId="2" fontId="20" fillId="0" borderId="82" xfId="0" applyNumberFormat="1" applyFont="1" applyFill="1" applyBorder="1" applyAlignment="1">
      <alignment horizontal="center" vertical="center"/>
    </xf>
    <xf numFmtId="2" fontId="20" fillId="0" borderId="83" xfId="0" applyNumberFormat="1" applyFont="1" applyFill="1" applyBorder="1" applyAlignment="1">
      <alignment horizontal="center" vertical="center"/>
    </xf>
    <xf numFmtId="2" fontId="20" fillId="0" borderId="84" xfId="0" applyNumberFormat="1" applyFont="1" applyFill="1" applyBorder="1" applyAlignment="1">
      <alignment horizontal="center" vertical="center"/>
    </xf>
    <xf numFmtId="2" fontId="20" fillId="0" borderId="85" xfId="0" applyNumberFormat="1" applyFont="1" applyFill="1" applyBorder="1" applyAlignment="1">
      <alignment horizontal="center" vertical="center"/>
    </xf>
    <xf numFmtId="2" fontId="20" fillId="0" borderId="86" xfId="0" applyNumberFormat="1" applyFont="1" applyFill="1" applyBorder="1" applyAlignment="1">
      <alignment horizontal="center" vertical="center"/>
    </xf>
    <xf numFmtId="2" fontId="20" fillId="0" borderId="33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2" fontId="20" fillId="0" borderId="87" xfId="0" applyNumberFormat="1" applyFont="1" applyFill="1" applyBorder="1" applyAlignment="1">
      <alignment horizontal="center" vertical="center"/>
    </xf>
    <xf numFmtId="2" fontId="20" fillId="0" borderId="49" xfId="0" applyNumberFormat="1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3" fontId="20" fillId="0" borderId="89" xfId="0" applyNumberFormat="1" applyFont="1" applyFill="1" applyBorder="1" applyAlignment="1">
      <alignment horizontal="right" vertical="center" wrapText="1"/>
    </xf>
    <xf numFmtId="2" fontId="20" fillId="0" borderId="90" xfId="0" applyNumberFormat="1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2" fontId="20" fillId="0" borderId="92" xfId="0" applyNumberFormat="1" applyFont="1" applyFill="1" applyBorder="1" applyAlignment="1">
      <alignment horizontal="center" vertical="center"/>
    </xf>
    <xf numFmtId="2" fontId="20" fillId="0" borderId="93" xfId="0" applyNumberFormat="1" applyFont="1" applyFill="1" applyBorder="1" applyAlignment="1">
      <alignment horizontal="center" vertical="center"/>
    </xf>
    <xf numFmtId="2" fontId="20" fillId="0" borderId="94" xfId="0" applyNumberFormat="1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2" fontId="20" fillId="0" borderId="71" xfId="0" applyNumberFormat="1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2" fontId="20" fillId="0" borderId="9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8" fontId="50" fillId="0" borderId="75" xfId="0" applyNumberFormat="1" applyFont="1" applyFill="1" applyBorder="1" applyAlignment="1">
      <alignment horizontal="center" vertical="center" wrapText="1"/>
    </xf>
    <xf numFmtId="180" fontId="50" fillId="0" borderId="13" xfId="0" applyNumberFormat="1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3" fontId="20" fillId="0" borderId="99" xfId="0" applyNumberFormat="1" applyFont="1" applyFill="1" applyBorder="1" applyAlignment="1">
      <alignment horizontal="right" vertical="center" wrapText="1"/>
    </xf>
    <xf numFmtId="3" fontId="0" fillId="0" borderId="100" xfId="0" applyNumberFormat="1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left" vertical="center" wrapText="1"/>
    </xf>
    <xf numFmtId="3" fontId="0" fillId="0" borderId="52" xfId="0" applyNumberFormat="1" applyFont="1" applyFill="1" applyBorder="1" applyAlignment="1">
      <alignment horizontal="left" vertical="center" wrapText="1"/>
    </xf>
    <xf numFmtId="2" fontId="20" fillId="0" borderId="101" xfId="0" applyNumberFormat="1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2" fontId="20" fillId="0" borderId="103" xfId="0" applyNumberFormat="1" applyFont="1" applyFill="1" applyBorder="1" applyAlignment="1">
      <alignment horizontal="center" vertical="center"/>
    </xf>
    <xf numFmtId="3" fontId="20" fillId="0" borderId="57" xfId="0" applyNumberFormat="1" applyFont="1" applyFill="1" applyBorder="1" applyAlignment="1">
      <alignment horizontal="right" vertical="center" wrapText="1"/>
    </xf>
    <xf numFmtId="3" fontId="0" fillId="0" borderId="104" xfId="0" applyNumberFormat="1" applyFont="1" applyFill="1" applyBorder="1" applyAlignment="1">
      <alignment vertical="center" wrapText="1"/>
    </xf>
    <xf numFmtId="0" fontId="20" fillId="0" borderId="104" xfId="0" applyFont="1" applyFill="1" applyBorder="1" applyAlignment="1">
      <alignment horizontal="center" vertical="center"/>
    </xf>
    <xf numFmtId="1" fontId="20" fillId="0" borderId="34" xfId="0" applyNumberFormat="1" applyFont="1" applyFill="1" applyBorder="1" applyAlignment="1">
      <alignment horizontal="center" vertical="center"/>
    </xf>
    <xf numFmtId="1" fontId="20" fillId="0" borderId="39" xfId="0" applyNumberFormat="1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2" fontId="20" fillId="0" borderId="106" xfId="0" applyNumberFormat="1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center" vertical="center"/>
    </xf>
    <xf numFmtId="2" fontId="20" fillId="0" borderId="108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0" fillId="0" borderId="109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0" fillId="0" borderId="110" xfId="0" applyFont="1" applyFill="1" applyBorder="1" applyAlignment="1">
      <alignment horizontal="center" vertical="center" wrapText="1"/>
    </xf>
    <xf numFmtId="0" fontId="20" fillId="0" borderId="111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114" xfId="0" applyFont="1" applyFill="1" applyBorder="1" applyAlignment="1">
      <alignment horizontal="center" vertical="center" wrapText="1"/>
    </xf>
    <xf numFmtId="0" fontId="20" fillId="0" borderId="115" xfId="0" applyFont="1" applyFill="1" applyBorder="1" applyAlignment="1">
      <alignment horizontal="center" vertical="center" wrapText="1"/>
    </xf>
    <xf numFmtId="0" fontId="20" fillId="0" borderId="116" xfId="0" applyFont="1" applyFill="1" applyBorder="1" applyAlignment="1">
      <alignment horizontal="center" vertical="center" wrapText="1"/>
    </xf>
    <xf numFmtId="0" fontId="20" fillId="0" borderId="11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 wrapText="1"/>
    </xf>
    <xf numFmtId="0" fontId="20" fillId="0" borderId="119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2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2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24" xfId="0" applyFont="1" applyFill="1" applyBorder="1" applyAlignment="1">
      <alignment horizontal="center" vertical="center"/>
    </xf>
    <xf numFmtId="0" fontId="20" fillId="0" borderId="125" xfId="0" applyFont="1" applyFill="1" applyBorder="1" applyAlignment="1">
      <alignment horizontal="center" vertical="center"/>
    </xf>
    <xf numFmtId="3" fontId="0" fillId="0" borderId="124" xfId="0" applyNumberFormat="1" applyFont="1" applyFill="1" applyBorder="1" applyAlignment="1">
      <alignment horizontal="left" vertical="center" wrapText="1"/>
    </xf>
    <xf numFmtId="3" fontId="0" fillId="0" borderId="125" xfId="0" applyNumberFormat="1" applyFont="1" applyFill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2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2" fontId="20" fillId="0" borderId="34" xfId="0" applyNumberFormat="1" applyFont="1" applyFill="1" applyBorder="1" applyAlignment="1">
      <alignment horizontal="center" vertical="center"/>
    </xf>
    <xf numFmtId="2" fontId="20" fillId="0" borderId="37" xfId="0" applyNumberFormat="1" applyFont="1" applyFill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127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 wrapText="1"/>
    </xf>
    <xf numFmtId="0" fontId="20" fillId="0" borderId="131" xfId="0" applyFont="1" applyFill="1" applyBorder="1" applyAlignment="1">
      <alignment horizontal="center" vertical="center" wrapText="1"/>
    </xf>
    <xf numFmtId="0" fontId="20" fillId="0" borderId="132" xfId="0" applyFont="1" applyFill="1" applyBorder="1" applyAlignment="1">
      <alignment horizontal="center" vertical="center" wrapText="1"/>
    </xf>
    <xf numFmtId="0" fontId="20" fillId="0" borderId="133" xfId="0" applyFont="1" applyFill="1" applyBorder="1" applyAlignment="1">
      <alignment horizontal="center" vertical="center" wrapText="1"/>
    </xf>
    <xf numFmtId="0" fontId="20" fillId="0" borderId="134" xfId="0" applyFont="1" applyFill="1" applyBorder="1" applyAlignment="1">
      <alignment horizontal="center" vertical="center" wrapText="1"/>
    </xf>
    <xf numFmtId="0" fontId="20" fillId="0" borderId="135" xfId="0" applyFont="1" applyFill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top" wrapText="1"/>
    </xf>
    <xf numFmtId="0" fontId="20" fillId="0" borderId="136" xfId="0" applyFont="1" applyBorder="1" applyAlignment="1">
      <alignment horizontal="center" vertical="top" wrapText="1"/>
    </xf>
    <xf numFmtId="0" fontId="20" fillId="0" borderId="137" xfId="0" applyFont="1" applyBorder="1" applyAlignment="1">
      <alignment horizontal="center" vertical="center" wrapText="1"/>
    </xf>
    <xf numFmtId="0" fontId="20" fillId="0" borderId="13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4" fillId="0" borderId="139" xfId="0" applyFont="1" applyBorder="1" applyAlignment="1">
      <alignment horizontal="center" vertical="center" wrapText="1"/>
    </xf>
    <xf numFmtId="0" fontId="24" fillId="0" borderId="140" xfId="0" applyFont="1" applyBorder="1" applyAlignment="1">
      <alignment horizontal="center" vertical="center" wrapText="1"/>
    </xf>
    <xf numFmtId="0" fontId="24" fillId="0" borderId="141" xfId="0" applyFont="1" applyBorder="1" applyAlignment="1">
      <alignment horizontal="center" vertical="center" wrapText="1"/>
    </xf>
    <xf numFmtId="0" fontId="24" fillId="0" borderId="14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29" borderId="0" xfId="0" applyFont="1" applyFill="1" applyBorder="1" applyAlignment="1">
      <alignment horizontal="left" wrapText="1"/>
    </xf>
    <xf numFmtId="0" fontId="28" fillId="29" borderId="0" xfId="0" applyFont="1" applyFill="1" applyAlignment="1">
      <alignment horizont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ейтральный" xfId="84"/>
    <cellStyle name="Нейтральный 2" xfId="85"/>
    <cellStyle name="Обычный 2" xfId="86"/>
    <cellStyle name="Обычный 3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1D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L70"/>
  <sheetViews>
    <sheetView tabSelected="1" zoomScale="85" zoomScaleNormal="85" zoomScaleSheetLayoutView="70" zoomScalePageLayoutView="0" workbookViewId="0" topLeftCell="A12">
      <pane xSplit="2" ySplit="5" topLeftCell="C29" activePane="bottomRight" state="frozen"/>
      <selection pane="topLeft" activeCell="A12" sqref="A12"/>
      <selection pane="topRight" activeCell="C12" sqref="C12"/>
      <selection pane="bottomLeft" activeCell="A17" sqref="A17"/>
      <selection pane="bottomRight" activeCell="K43" sqref="K43"/>
    </sheetView>
  </sheetViews>
  <sheetFormatPr defaultColWidth="9.00390625" defaultRowHeight="15.75"/>
  <cols>
    <col min="1" max="1" width="5.00390625" style="2" customWidth="1"/>
    <col min="2" max="2" width="40.125" style="2" customWidth="1"/>
    <col min="3" max="3" width="12.25390625" style="2" customWidth="1"/>
    <col min="4" max="4" width="18.875" style="3" customWidth="1"/>
    <col min="5" max="5" width="14.25390625" style="3" customWidth="1"/>
    <col min="6" max="6" width="10.75390625" style="3" customWidth="1"/>
    <col min="7" max="7" width="19.00390625" style="3" customWidth="1"/>
    <col min="8" max="8" width="12.50390625" style="3" customWidth="1"/>
    <col min="9" max="9" width="11.875" style="3" customWidth="1"/>
    <col min="10" max="10" width="11.75390625" style="2" customWidth="1"/>
    <col min="11" max="11" width="11.00390625" style="2" customWidth="1"/>
    <col min="12" max="12" width="9.00390625" style="2" customWidth="1"/>
    <col min="13" max="13" width="12.00390625" style="2" customWidth="1"/>
    <col min="14" max="245" width="9.00390625" style="2" customWidth="1"/>
  </cols>
  <sheetData>
    <row r="1" spans="1:11" ht="21.75">
      <c r="A1" s="318" t="s">
        <v>203</v>
      </c>
      <c r="B1" s="318"/>
      <c r="C1" s="318"/>
      <c r="D1" s="318"/>
      <c r="E1" s="318"/>
      <c r="F1" s="318"/>
      <c r="G1" s="318"/>
      <c r="H1" s="318"/>
      <c r="I1" s="318"/>
      <c r="J1" s="318"/>
      <c r="K1" s="111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K2" s="5"/>
    </row>
    <row r="3" spans="9:11" ht="15.75">
      <c r="I3" s="305" t="s">
        <v>13</v>
      </c>
      <c r="J3" s="305"/>
      <c r="K3" s="305"/>
    </row>
    <row r="4" spans="9:11" ht="15.75">
      <c r="I4" s="312" t="s">
        <v>244</v>
      </c>
      <c r="J4" s="305"/>
      <c r="K4" s="305"/>
    </row>
    <row r="5" spans="9:11" ht="15.75">
      <c r="I5" s="322" t="s">
        <v>186</v>
      </c>
      <c r="J5" s="322"/>
      <c r="K5" s="322"/>
    </row>
    <row r="6" spans="9:11" ht="15.75">
      <c r="I6" s="322"/>
      <c r="J6" s="322"/>
      <c r="K6" s="322"/>
    </row>
    <row r="7" ht="15.75">
      <c r="K7" s="7" t="s">
        <v>14</v>
      </c>
    </row>
    <row r="8" ht="15.75">
      <c r="K8"/>
    </row>
    <row r="9" spans="9:11" ht="15.75">
      <c r="I9" s="312" t="s">
        <v>201</v>
      </c>
      <c r="J9" s="312"/>
      <c r="K9" s="312"/>
    </row>
    <row r="10" ht="15.75">
      <c r="I10" s="163" t="s">
        <v>15</v>
      </c>
    </row>
    <row r="11" ht="16.5" thickBot="1"/>
    <row r="12" spans="1:11" ht="21" customHeight="1" thickBot="1">
      <c r="A12" s="319" t="s">
        <v>16</v>
      </c>
      <c r="B12" s="309" t="s">
        <v>17</v>
      </c>
      <c r="C12" s="309" t="s">
        <v>18</v>
      </c>
      <c r="D12" s="309" t="s">
        <v>19</v>
      </c>
      <c r="E12" s="309" t="s">
        <v>20</v>
      </c>
      <c r="F12" s="309" t="s">
        <v>21</v>
      </c>
      <c r="G12" s="309" t="s">
        <v>22</v>
      </c>
      <c r="H12" s="316" t="s">
        <v>23</v>
      </c>
      <c r="I12" s="313" t="s">
        <v>24</v>
      </c>
      <c r="J12" s="303" t="s">
        <v>204</v>
      </c>
      <c r="K12" s="323" t="s">
        <v>204</v>
      </c>
    </row>
    <row r="13" spans="1:11" ht="64.5" customHeight="1" thickBot="1">
      <c r="A13" s="320"/>
      <c r="B13" s="310"/>
      <c r="C13" s="315"/>
      <c r="D13" s="315"/>
      <c r="E13" s="310"/>
      <c r="F13" s="310"/>
      <c r="G13" s="315"/>
      <c r="H13" s="317"/>
      <c r="I13" s="314"/>
      <c r="J13" s="304"/>
      <c r="K13" s="324"/>
    </row>
    <row r="14" spans="1:11" ht="43.5" customHeight="1" thickBot="1">
      <c r="A14" s="321"/>
      <c r="B14" s="311"/>
      <c r="C14" s="205" t="s">
        <v>25</v>
      </c>
      <c r="D14" s="205" t="s">
        <v>26</v>
      </c>
      <c r="E14" s="311"/>
      <c r="F14" s="311"/>
      <c r="G14" s="205" t="s">
        <v>27</v>
      </c>
      <c r="H14" s="205" t="s">
        <v>27</v>
      </c>
      <c r="I14" s="205" t="s">
        <v>27</v>
      </c>
      <c r="J14" s="28" t="s">
        <v>26</v>
      </c>
      <c r="K14" s="223" t="s">
        <v>27</v>
      </c>
    </row>
    <row r="15" spans="1:13" ht="16.5" thickBot="1">
      <c r="A15" s="233"/>
      <c r="B15" s="234" t="s">
        <v>28</v>
      </c>
      <c r="C15" s="281">
        <f>2.848+14.94</f>
        <v>17.788</v>
      </c>
      <c r="D15" s="235"/>
      <c r="E15" s="236"/>
      <c r="F15" s="237"/>
      <c r="G15" s="238">
        <f>G16+G42</f>
        <v>17.788242788135594</v>
      </c>
      <c r="H15" s="239"/>
      <c r="I15" s="234"/>
      <c r="J15" s="240"/>
      <c r="K15" s="241">
        <f>K16+K42</f>
        <v>17.788242788135594</v>
      </c>
      <c r="M15" s="255"/>
    </row>
    <row r="16" spans="1:13" ht="31.5">
      <c r="A16" s="103">
        <v>1</v>
      </c>
      <c r="B16" s="11" t="s">
        <v>29</v>
      </c>
      <c r="C16" s="282">
        <f>G15-C15</f>
        <v>0.00024278813559419632</v>
      </c>
      <c r="D16" s="11"/>
      <c r="E16" s="162"/>
      <c r="F16" s="161"/>
      <c r="G16" s="13">
        <f>G17+G30+G34+G36+G38</f>
        <v>14.940242788135595</v>
      </c>
      <c r="H16" s="184"/>
      <c r="I16" s="11"/>
      <c r="J16" s="12"/>
      <c r="K16" s="113">
        <f>K17+K30+K34+K36+K38</f>
        <v>14.940242788135595</v>
      </c>
      <c r="M16" s="255"/>
    </row>
    <row r="17" spans="1:11" ht="31.5">
      <c r="A17" s="104" t="s">
        <v>3</v>
      </c>
      <c r="B17" s="8" t="s">
        <v>30</v>
      </c>
      <c r="C17" s="8"/>
      <c r="D17" s="8"/>
      <c r="E17" s="8"/>
      <c r="F17" s="160"/>
      <c r="G17" s="15">
        <f>SUM(G18:G29)</f>
        <v>9.66905634745763</v>
      </c>
      <c r="H17" s="185"/>
      <c r="I17" s="8"/>
      <c r="J17" s="17"/>
      <c r="K17" s="115">
        <f>SUM(K18:K29)</f>
        <v>9.66905634745763</v>
      </c>
    </row>
    <row r="18" spans="1:11" s="3" customFormat="1" ht="31.5">
      <c r="A18" s="105">
        <v>1</v>
      </c>
      <c r="B18" s="120" t="s">
        <v>223</v>
      </c>
      <c r="C18" s="8"/>
      <c r="D18" s="121" t="s">
        <v>224</v>
      </c>
      <c r="E18" s="17">
        <v>2016</v>
      </c>
      <c r="F18" s="17">
        <v>2016</v>
      </c>
      <c r="G18" s="20">
        <f>1.26381716/1.18</f>
        <v>1.071031491525424</v>
      </c>
      <c r="H18" s="8"/>
      <c r="I18" s="8"/>
      <c r="J18" s="17" t="str">
        <f aca="true" t="shared" si="0" ref="J18:J25">D18</f>
        <v>0,90 км</v>
      </c>
      <c r="K18" s="106">
        <f aca="true" t="shared" si="1" ref="K18:K25">G18</f>
        <v>1.071031491525424</v>
      </c>
    </row>
    <row r="19" spans="1:11" s="3" customFormat="1" ht="31.5">
      <c r="A19" s="105">
        <f>A18+1</f>
        <v>2</v>
      </c>
      <c r="B19" s="120" t="s">
        <v>228</v>
      </c>
      <c r="C19" s="8"/>
      <c r="D19" s="121" t="s">
        <v>214</v>
      </c>
      <c r="E19" s="17">
        <v>2016</v>
      </c>
      <c r="F19" s="17">
        <v>2016</v>
      </c>
      <c r="G19" s="20">
        <v>0.564</v>
      </c>
      <c r="H19" s="8"/>
      <c r="I19" s="8"/>
      <c r="J19" s="17" t="str">
        <f>D19</f>
        <v>0,30 км</v>
      </c>
      <c r="K19" s="106">
        <f>G19</f>
        <v>0.564</v>
      </c>
    </row>
    <row r="20" spans="1:11" s="3" customFormat="1" ht="31.5">
      <c r="A20" s="105">
        <f>A19+1</f>
        <v>3</v>
      </c>
      <c r="B20" s="120" t="s">
        <v>229</v>
      </c>
      <c r="C20" s="8"/>
      <c r="D20" s="121" t="s">
        <v>237</v>
      </c>
      <c r="E20" s="17">
        <v>2016</v>
      </c>
      <c r="F20" s="17">
        <v>2016</v>
      </c>
      <c r="G20" s="20">
        <v>1.677</v>
      </c>
      <c r="H20" s="8"/>
      <c r="I20" s="8"/>
      <c r="J20" s="17" t="str">
        <f>D20</f>
        <v>0,645 км</v>
      </c>
      <c r="K20" s="106">
        <f>G20</f>
        <v>1.677</v>
      </c>
    </row>
    <row r="21" spans="1:11" s="3" customFormat="1" ht="31.5">
      <c r="A21" s="105">
        <f>A20+1</f>
        <v>4</v>
      </c>
      <c r="B21" s="120" t="s">
        <v>230</v>
      </c>
      <c r="C21" s="19"/>
      <c r="D21" s="121" t="s">
        <v>205</v>
      </c>
      <c r="E21" s="17">
        <v>2016</v>
      </c>
      <c r="F21" s="17">
        <v>2016</v>
      </c>
      <c r="G21" s="20">
        <f>0.95467863/1.18</f>
        <v>0.809049686440678</v>
      </c>
      <c r="H21" s="8"/>
      <c r="I21" s="8"/>
      <c r="J21" s="17" t="str">
        <f t="shared" si="0"/>
        <v>0,60 км</v>
      </c>
      <c r="K21" s="106">
        <f t="shared" si="1"/>
        <v>0.809049686440678</v>
      </c>
    </row>
    <row r="22" spans="1:11" s="3" customFormat="1" ht="31.5">
      <c r="A22" s="105">
        <f>A21+1</f>
        <v>5</v>
      </c>
      <c r="B22" s="120" t="s">
        <v>231</v>
      </c>
      <c r="C22" s="19"/>
      <c r="D22" s="121" t="s">
        <v>209</v>
      </c>
      <c r="E22" s="17">
        <v>2016</v>
      </c>
      <c r="F22" s="17">
        <v>2016</v>
      </c>
      <c r="G22" s="20">
        <f>0.95518205/1.18</f>
        <v>0.809476313559322</v>
      </c>
      <c r="H22" s="8"/>
      <c r="I22" s="8"/>
      <c r="J22" s="17" t="str">
        <f t="shared" si="0"/>
        <v>0,80 км</v>
      </c>
      <c r="K22" s="106">
        <f t="shared" si="1"/>
        <v>0.809476313559322</v>
      </c>
    </row>
    <row r="23" spans="1:11" s="3" customFormat="1" ht="31.5">
      <c r="A23" s="105">
        <f aca="true" t="shared" si="2" ref="A23:A29">A22+1</f>
        <v>6</v>
      </c>
      <c r="B23" s="120" t="s">
        <v>206</v>
      </c>
      <c r="C23" s="120" t="s">
        <v>222</v>
      </c>
      <c r="D23" s="121" t="s">
        <v>207</v>
      </c>
      <c r="E23" s="17">
        <v>2016</v>
      </c>
      <c r="F23" s="17">
        <v>2016</v>
      </c>
      <c r="G23" s="20">
        <v>0.28</v>
      </c>
      <c r="H23" s="8"/>
      <c r="I23" s="8"/>
      <c r="J23" s="17" t="str">
        <f t="shared" si="0"/>
        <v>0,24 км</v>
      </c>
      <c r="K23" s="106">
        <f t="shared" si="1"/>
        <v>0.28</v>
      </c>
    </row>
    <row r="24" spans="1:11" s="3" customFormat="1" ht="31.5">
      <c r="A24" s="105">
        <f t="shared" si="2"/>
        <v>7</v>
      </c>
      <c r="B24" s="207" t="s">
        <v>232</v>
      </c>
      <c r="C24" s="208"/>
      <c r="D24" s="209" t="s">
        <v>238</v>
      </c>
      <c r="E24" s="17">
        <v>2016</v>
      </c>
      <c r="F24" s="17">
        <v>2016</v>
      </c>
      <c r="G24" s="210">
        <v>1.368</v>
      </c>
      <c r="H24" s="211"/>
      <c r="I24" s="211"/>
      <c r="J24" s="212" t="str">
        <f t="shared" si="0"/>
        <v>1,20 км</v>
      </c>
      <c r="K24" s="204">
        <f t="shared" si="1"/>
        <v>1.368</v>
      </c>
    </row>
    <row r="25" spans="1:11" s="3" customFormat="1" ht="31.5">
      <c r="A25" s="105">
        <f t="shared" si="2"/>
        <v>8</v>
      </c>
      <c r="B25" s="213" t="s">
        <v>233</v>
      </c>
      <c r="C25" s="100"/>
      <c r="D25" s="214" t="s">
        <v>208</v>
      </c>
      <c r="E25" s="17">
        <v>2016</v>
      </c>
      <c r="F25" s="17">
        <v>2016</v>
      </c>
      <c r="G25" s="215">
        <f>0.65312865/1.18</f>
        <v>0.5534988559322034</v>
      </c>
      <c r="H25" s="216"/>
      <c r="I25" s="216"/>
      <c r="J25" s="101" t="str">
        <f t="shared" si="0"/>
        <v>0,59 км</v>
      </c>
      <c r="K25" s="206">
        <f t="shared" si="1"/>
        <v>0.5534988559322034</v>
      </c>
    </row>
    <row r="26" spans="1:11" s="3" customFormat="1" ht="31.5">
      <c r="A26" s="105">
        <f t="shared" si="2"/>
        <v>9</v>
      </c>
      <c r="B26" s="213" t="s">
        <v>234</v>
      </c>
      <c r="C26" s="100"/>
      <c r="D26" s="214" t="s">
        <v>209</v>
      </c>
      <c r="E26" s="17">
        <v>2016</v>
      </c>
      <c r="F26" s="17">
        <v>2016</v>
      </c>
      <c r="G26" s="215">
        <v>1.1</v>
      </c>
      <c r="H26" s="216"/>
      <c r="I26" s="216"/>
      <c r="J26" s="101" t="str">
        <f>D26</f>
        <v>0,80 км</v>
      </c>
      <c r="K26" s="206">
        <f>G26</f>
        <v>1.1</v>
      </c>
    </row>
    <row r="27" spans="1:11" s="3" customFormat="1" ht="31.5">
      <c r="A27" s="105">
        <f t="shared" si="2"/>
        <v>10</v>
      </c>
      <c r="B27" s="245" t="s">
        <v>235</v>
      </c>
      <c r="C27" s="246"/>
      <c r="D27" s="247" t="s">
        <v>210</v>
      </c>
      <c r="E27" s="28">
        <v>2016</v>
      </c>
      <c r="F27" s="28">
        <v>2016</v>
      </c>
      <c r="G27" s="248">
        <v>0.675</v>
      </c>
      <c r="H27" s="249"/>
      <c r="I27" s="249"/>
      <c r="J27" s="250" t="str">
        <f>D27</f>
        <v>0,40 км</v>
      </c>
      <c r="K27" s="251">
        <f>G27</f>
        <v>0.675</v>
      </c>
    </row>
    <row r="28" spans="1:11" s="3" customFormat="1" ht="31.5">
      <c r="A28" s="105">
        <f t="shared" si="2"/>
        <v>11</v>
      </c>
      <c r="B28" s="252" t="s">
        <v>236</v>
      </c>
      <c r="C28" s="112"/>
      <c r="D28" s="253" t="s">
        <v>202</v>
      </c>
      <c r="E28" s="203">
        <v>2016</v>
      </c>
      <c r="F28" s="203">
        <v>2016</v>
      </c>
      <c r="G28" s="166">
        <v>0.381</v>
      </c>
      <c r="H28" s="96"/>
      <c r="I28" s="96"/>
      <c r="J28" s="203" t="str">
        <f>D28</f>
        <v>0,16 км</v>
      </c>
      <c r="K28" s="204">
        <f>G28</f>
        <v>0.381</v>
      </c>
    </row>
    <row r="29" spans="1:11" s="3" customFormat="1" ht="31.5">
      <c r="A29" s="105">
        <f t="shared" si="2"/>
        <v>12</v>
      </c>
      <c r="B29" s="252" t="s">
        <v>225</v>
      </c>
      <c r="C29" s="112"/>
      <c r="D29" s="253" t="s">
        <v>202</v>
      </c>
      <c r="E29" s="203">
        <v>2016</v>
      </c>
      <c r="F29" s="203">
        <v>2016</v>
      </c>
      <c r="G29" s="166">
        <v>0.381</v>
      </c>
      <c r="H29" s="96"/>
      <c r="I29" s="96"/>
      <c r="J29" s="203" t="str">
        <f>D29</f>
        <v>0,16 км</v>
      </c>
      <c r="K29" s="204">
        <f>G29</f>
        <v>0.381</v>
      </c>
    </row>
    <row r="30" spans="1:245" s="22" customFormat="1" ht="31.5">
      <c r="A30" s="219" t="s">
        <v>4</v>
      </c>
      <c r="B30" s="96" t="s">
        <v>31</v>
      </c>
      <c r="C30" s="112"/>
      <c r="D30" s="112"/>
      <c r="E30" s="112"/>
      <c r="F30" s="112"/>
      <c r="G30" s="112"/>
      <c r="H30" s="112"/>
      <c r="I30" s="112"/>
      <c r="J30" s="203"/>
      <c r="K30" s="21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</row>
    <row r="31" spans="1:245" s="22" customFormat="1" ht="15.75">
      <c r="A31" s="254">
        <v>1</v>
      </c>
      <c r="B31" s="81" t="s">
        <v>32</v>
      </c>
      <c r="C31" s="122"/>
      <c r="D31" s="122"/>
      <c r="E31" s="122"/>
      <c r="F31" s="122"/>
      <c r="G31" s="122"/>
      <c r="H31" s="122"/>
      <c r="I31" s="122"/>
      <c r="J31" s="205"/>
      <c r="K31" s="22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</row>
    <row r="32" spans="1:245" s="22" customFormat="1" ht="15.75">
      <c r="A32" s="229">
        <v>2</v>
      </c>
      <c r="B32" s="230" t="s">
        <v>33</v>
      </c>
      <c r="C32" s="230"/>
      <c r="D32" s="230"/>
      <c r="E32" s="230"/>
      <c r="F32" s="230"/>
      <c r="G32" s="230"/>
      <c r="H32" s="230"/>
      <c r="I32" s="230"/>
      <c r="J32" s="231"/>
      <c r="K32" s="23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</row>
    <row r="33" spans="1:245" s="22" customFormat="1" ht="15.75">
      <c r="A33" s="217" t="s">
        <v>34</v>
      </c>
      <c r="B33" s="112"/>
      <c r="C33" s="112"/>
      <c r="D33" s="112"/>
      <c r="E33" s="112"/>
      <c r="F33" s="112"/>
      <c r="G33" s="112"/>
      <c r="H33" s="112"/>
      <c r="I33" s="112"/>
      <c r="J33" s="203"/>
      <c r="K33" s="218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</row>
    <row r="34" spans="1:245" s="22" customFormat="1" ht="15.75">
      <c r="A34" s="219" t="s">
        <v>5</v>
      </c>
      <c r="B34" s="96" t="s">
        <v>35</v>
      </c>
      <c r="C34" s="112"/>
      <c r="D34" s="112"/>
      <c r="E34" s="112"/>
      <c r="F34" s="112"/>
      <c r="G34" s="220">
        <f>SUM(G35:G35)</f>
        <v>1.2711864406779663</v>
      </c>
      <c r="H34" s="112"/>
      <c r="I34" s="112"/>
      <c r="J34" s="203"/>
      <c r="K34" s="221">
        <f>SUM(K35:K35)</f>
        <v>1.2711864406779663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</row>
    <row r="35" spans="1:246" s="3" customFormat="1" ht="15.75">
      <c r="A35" s="217">
        <v>1</v>
      </c>
      <c r="B35" s="112" t="s">
        <v>36</v>
      </c>
      <c r="C35" s="112"/>
      <c r="D35" s="112"/>
      <c r="E35" s="17">
        <v>2016</v>
      </c>
      <c r="F35" s="17">
        <v>2016</v>
      </c>
      <c r="G35" s="166">
        <f>1.5/1.18</f>
        <v>1.2711864406779663</v>
      </c>
      <c r="H35" s="112"/>
      <c r="I35" s="112"/>
      <c r="J35" s="203"/>
      <c r="K35" s="204">
        <f>G35</f>
        <v>1.2711864406779663</v>
      </c>
      <c r="IL35" s="22"/>
    </row>
    <row r="36" spans="1:245" s="22" customFormat="1" ht="15.75">
      <c r="A36" s="125" t="s">
        <v>7</v>
      </c>
      <c r="B36" s="33" t="s">
        <v>41</v>
      </c>
      <c r="C36" s="19"/>
      <c r="D36" s="19"/>
      <c r="E36" s="226"/>
      <c r="F36" s="226"/>
      <c r="G36" s="15">
        <f>G37</f>
        <v>4</v>
      </c>
      <c r="H36" s="19"/>
      <c r="I36" s="19"/>
      <c r="J36" s="17"/>
      <c r="K36" s="115">
        <f>SUM(K37:K37)</f>
        <v>4</v>
      </c>
      <c r="L36" s="3"/>
      <c r="M36" s="3"/>
      <c r="N36" s="3"/>
      <c r="O36" s="3"/>
      <c r="P36" s="3"/>
      <c r="Q36" s="3"/>
      <c r="R36" s="227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6" s="3" customFormat="1" ht="15.75">
      <c r="A37" s="123">
        <v>1</v>
      </c>
      <c r="B37" s="116" t="s">
        <v>42</v>
      </c>
      <c r="C37" s="19"/>
      <c r="D37" s="19"/>
      <c r="E37" s="17">
        <v>2016</v>
      </c>
      <c r="F37" s="17">
        <v>2016</v>
      </c>
      <c r="G37" s="24">
        <v>4</v>
      </c>
      <c r="H37" s="19"/>
      <c r="I37" s="19"/>
      <c r="J37" s="17"/>
      <c r="K37" s="106">
        <f>G37</f>
        <v>4</v>
      </c>
      <c r="IL37" s="22"/>
    </row>
    <row r="38" spans="1:245" s="22" customFormat="1" ht="47.25">
      <c r="A38" s="219" t="s">
        <v>145</v>
      </c>
      <c r="B38" s="96" t="s">
        <v>37</v>
      </c>
      <c r="C38" s="112"/>
      <c r="D38" s="112"/>
      <c r="E38" s="112"/>
      <c r="F38" s="112"/>
      <c r="G38" s="112"/>
      <c r="H38" s="112"/>
      <c r="I38" s="112"/>
      <c r="J38" s="203"/>
      <c r="K38" s="21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</row>
    <row r="39" spans="1:245" s="22" customFormat="1" ht="15.75">
      <c r="A39" s="222">
        <v>1</v>
      </c>
      <c r="B39" s="122" t="s">
        <v>32</v>
      </c>
      <c r="C39" s="122"/>
      <c r="D39" s="122"/>
      <c r="E39" s="122"/>
      <c r="F39" s="122"/>
      <c r="G39" s="122"/>
      <c r="H39" s="122"/>
      <c r="I39" s="122"/>
      <c r="J39" s="205"/>
      <c r="K39" s="22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s="22" customFormat="1" ht="15.75">
      <c r="A40" s="124">
        <v>2</v>
      </c>
      <c r="B40" s="27" t="s">
        <v>33</v>
      </c>
      <c r="C40" s="27"/>
      <c r="D40" s="27"/>
      <c r="E40" s="27"/>
      <c r="F40" s="27"/>
      <c r="G40" s="27"/>
      <c r="H40" s="27"/>
      <c r="I40" s="27"/>
      <c r="J40" s="28"/>
      <c r="K40" s="10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s="22" customFormat="1" ht="16.5" thickBot="1">
      <c r="A41" s="124" t="s">
        <v>34</v>
      </c>
      <c r="B41" s="27"/>
      <c r="C41" s="27"/>
      <c r="D41" s="27"/>
      <c r="E41" s="27"/>
      <c r="F41" s="27"/>
      <c r="G41" s="27"/>
      <c r="H41" s="27"/>
      <c r="I41" s="27"/>
      <c r="J41" s="28"/>
      <c r="K41" s="10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s="22" customFormat="1" ht="16.5" thickBot="1">
      <c r="A42" s="233" t="s">
        <v>38</v>
      </c>
      <c r="B42" s="234" t="s">
        <v>39</v>
      </c>
      <c r="C42" s="234"/>
      <c r="D42" s="234"/>
      <c r="E42" s="234"/>
      <c r="F42" s="237"/>
      <c r="G42" s="238">
        <f>G43+G47+G51</f>
        <v>2.848</v>
      </c>
      <c r="H42" s="234"/>
      <c r="I42" s="234"/>
      <c r="J42" s="240"/>
      <c r="K42" s="241">
        <f>K43+K47+K51</f>
        <v>2.848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245" s="22" customFormat="1" ht="31.5">
      <c r="A43" s="242" t="s">
        <v>8</v>
      </c>
      <c r="B43" s="11" t="s">
        <v>30</v>
      </c>
      <c r="C43" s="11"/>
      <c r="D43" s="162"/>
      <c r="E43" s="11"/>
      <c r="F43" s="162"/>
      <c r="G43" s="243">
        <f>SUM(G44:G46)</f>
        <v>2.848</v>
      </c>
      <c r="H43" s="11"/>
      <c r="I43" s="11"/>
      <c r="J43" s="12"/>
      <c r="K43" s="244">
        <f>SUM(K44:K46)</f>
        <v>2.848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6" s="3" customFormat="1" ht="31.5">
      <c r="A44" s="224">
        <v>1</v>
      </c>
      <c r="B44" s="120" t="s">
        <v>239</v>
      </c>
      <c r="C44" s="8"/>
      <c r="D44" s="121" t="s">
        <v>95</v>
      </c>
      <c r="E44" s="17">
        <v>2016</v>
      </c>
      <c r="F44" s="17">
        <v>2016</v>
      </c>
      <c r="G44" s="20">
        <v>0.898</v>
      </c>
      <c r="H44" s="8"/>
      <c r="I44" s="8"/>
      <c r="J44" s="17" t="str">
        <f>D44</f>
        <v>км</v>
      </c>
      <c r="K44" s="106">
        <f>G44</f>
        <v>0.898</v>
      </c>
      <c r="IL44" s="22"/>
    </row>
    <row r="45" spans="1:246" s="3" customFormat="1" ht="15.75">
      <c r="A45" s="224">
        <f>A44+1</f>
        <v>2</v>
      </c>
      <c r="B45" s="120" t="s">
        <v>240</v>
      </c>
      <c r="C45" s="8"/>
      <c r="D45" s="121" t="s">
        <v>95</v>
      </c>
      <c r="E45" s="17">
        <v>2016</v>
      </c>
      <c r="F45" s="17">
        <v>2016</v>
      </c>
      <c r="G45" s="20">
        <v>0.95</v>
      </c>
      <c r="H45" s="8"/>
      <c r="I45" s="8"/>
      <c r="J45" s="17" t="str">
        <f>D45</f>
        <v>км</v>
      </c>
      <c r="K45" s="106">
        <f>G45</f>
        <v>0.95</v>
      </c>
      <c r="IL45" s="22"/>
    </row>
    <row r="46" spans="1:246" s="3" customFormat="1" ht="47.25">
      <c r="A46" s="224">
        <f>A45+1</f>
        <v>3</v>
      </c>
      <c r="B46" s="120" t="s">
        <v>241</v>
      </c>
      <c r="C46" s="8"/>
      <c r="D46" s="121" t="s">
        <v>211</v>
      </c>
      <c r="E46" s="17">
        <v>2016</v>
      </c>
      <c r="F46" s="17">
        <v>2016</v>
      </c>
      <c r="G46" s="20">
        <v>1</v>
      </c>
      <c r="H46" s="8"/>
      <c r="I46" s="8"/>
      <c r="J46" s="17" t="str">
        <f>D46</f>
        <v>0,40 МВА</v>
      </c>
      <c r="K46" s="106">
        <f>G46</f>
        <v>1</v>
      </c>
      <c r="IL46" s="22"/>
    </row>
    <row r="47" spans="1:245" s="22" customFormat="1" ht="15.75">
      <c r="A47" s="125" t="s">
        <v>9</v>
      </c>
      <c r="B47" s="32" t="s">
        <v>40</v>
      </c>
      <c r="C47" s="27"/>
      <c r="D47" s="27"/>
      <c r="E47" s="27"/>
      <c r="F47" s="27"/>
      <c r="G47" s="183">
        <f>SUM(G48:G50)</f>
        <v>0</v>
      </c>
      <c r="H47" s="27"/>
      <c r="I47" s="27"/>
      <c r="J47" s="28"/>
      <c r="K47" s="225">
        <f>SUM(K48:K50)</f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</row>
    <row r="48" spans="1:245" s="22" customFormat="1" ht="15.75">
      <c r="A48" s="123">
        <v>1</v>
      </c>
      <c r="B48" s="19" t="s">
        <v>32</v>
      </c>
      <c r="C48" s="27"/>
      <c r="D48" s="27"/>
      <c r="E48" s="27"/>
      <c r="F48" s="27"/>
      <c r="G48" s="27"/>
      <c r="H48" s="27"/>
      <c r="I48" s="27"/>
      <c r="J48" s="28"/>
      <c r="K48" s="10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</row>
    <row r="49" spans="1:245" s="22" customFormat="1" ht="15.75">
      <c r="A49" s="123">
        <v>2</v>
      </c>
      <c r="B49" s="19" t="s">
        <v>33</v>
      </c>
      <c r="C49" s="27"/>
      <c r="D49" s="27"/>
      <c r="E49" s="27"/>
      <c r="F49" s="27"/>
      <c r="G49" s="27"/>
      <c r="H49" s="27"/>
      <c r="I49" s="27"/>
      <c r="J49" s="28"/>
      <c r="K49" s="10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</row>
    <row r="50" spans="1:245" s="22" customFormat="1" ht="15.75">
      <c r="A50" s="124" t="s">
        <v>34</v>
      </c>
      <c r="B50" s="27"/>
      <c r="C50" s="27"/>
      <c r="D50" s="27"/>
      <c r="E50" s="27"/>
      <c r="F50" s="27"/>
      <c r="G50" s="27"/>
      <c r="H50" s="27"/>
      <c r="I50" s="27"/>
      <c r="J50" s="28"/>
      <c r="K50" s="10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</row>
    <row r="51" spans="1:245" s="22" customFormat="1" ht="15.75">
      <c r="A51" s="125" t="s">
        <v>11</v>
      </c>
      <c r="B51" s="33" t="s">
        <v>44</v>
      </c>
      <c r="C51" s="19"/>
      <c r="D51" s="19"/>
      <c r="E51" s="19"/>
      <c r="F51" s="19"/>
      <c r="G51" s="185">
        <f>G52</f>
        <v>0</v>
      </c>
      <c r="H51" s="19"/>
      <c r="I51" s="19"/>
      <c r="J51" s="17"/>
      <c r="K51" s="182">
        <f>K52</f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</row>
    <row r="52" spans="1:245" s="22" customFormat="1" ht="15.75">
      <c r="A52" s="123">
        <v>1</v>
      </c>
      <c r="B52" s="120"/>
      <c r="C52" s="19"/>
      <c r="D52" s="19"/>
      <c r="E52" s="17"/>
      <c r="F52" s="17"/>
      <c r="G52" s="24"/>
      <c r="H52" s="19"/>
      <c r="I52" s="19"/>
      <c r="J52" s="17"/>
      <c r="K52" s="228">
        <f>G52</f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</row>
    <row r="53" spans="1:11" ht="15.75" customHeight="1">
      <c r="A53" s="306" t="s">
        <v>45</v>
      </c>
      <c r="B53" s="307"/>
      <c r="C53" s="27"/>
      <c r="D53" s="27"/>
      <c r="E53" s="27"/>
      <c r="F53" s="27"/>
      <c r="G53" s="27"/>
      <c r="H53" s="27"/>
      <c r="I53" s="27"/>
      <c r="J53" s="28"/>
      <c r="K53" s="107"/>
    </row>
    <row r="54" spans="1:11" ht="47.25">
      <c r="A54" s="126"/>
      <c r="B54" s="32" t="s">
        <v>46</v>
      </c>
      <c r="C54" s="27"/>
      <c r="D54" s="27"/>
      <c r="E54" s="27"/>
      <c r="F54" s="27"/>
      <c r="G54" s="15"/>
      <c r="H54" s="27"/>
      <c r="I54" s="27"/>
      <c r="J54" s="28"/>
      <c r="K54" s="182">
        <f>SUM(K55:K55)</f>
        <v>0</v>
      </c>
    </row>
    <row r="55" spans="1:11" ht="15.75" customHeight="1">
      <c r="A55" s="126"/>
      <c r="B55" s="19" t="s">
        <v>32</v>
      </c>
      <c r="C55" s="27"/>
      <c r="D55" s="27"/>
      <c r="E55" s="17"/>
      <c r="F55" s="17"/>
      <c r="G55" s="24"/>
      <c r="H55" s="27"/>
      <c r="I55" s="27"/>
      <c r="J55" s="28"/>
      <c r="K55" s="106"/>
    </row>
    <row r="56" spans="1:246" s="35" customFormat="1" ht="31.5">
      <c r="A56" s="127"/>
      <c r="B56" s="117" t="s">
        <v>47</v>
      </c>
      <c r="C56" s="118"/>
      <c r="D56" s="118"/>
      <c r="E56" s="118"/>
      <c r="F56" s="118"/>
      <c r="G56" s="118"/>
      <c r="H56" s="118"/>
      <c r="I56" s="118"/>
      <c r="J56" s="119"/>
      <c r="K56" s="128"/>
      <c r="IL56" s="36"/>
    </row>
    <row r="57" spans="1:11" ht="15.75">
      <c r="A57" s="124">
        <v>1</v>
      </c>
      <c r="B57" s="27" t="s">
        <v>32</v>
      </c>
      <c r="C57" s="27"/>
      <c r="D57" s="27"/>
      <c r="E57" s="27"/>
      <c r="F57" s="27"/>
      <c r="G57" s="27"/>
      <c r="H57" s="27"/>
      <c r="I57" s="27"/>
      <c r="J57" s="28"/>
      <c r="K57" s="107"/>
    </row>
    <row r="58" spans="1:11" ht="15.75">
      <c r="A58" s="124">
        <v>2</v>
      </c>
      <c r="B58" s="27" t="s">
        <v>33</v>
      </c>
      <c r="C58" s="27"/>
      <c r="D58" s="27"/>
      <c r="E58" s="27"/>
      <c r="F58" s="27"/>
      <c r="G58" s="27"/>
      <c r="H58" s="27"/>
      <c r="I58" s="27"/>
      <c r="J58" s="28"/>
      <c r="K58" s="107"/>
    </row>
    <row r="59" spans="1:11" ht="16.5" thickBot="1">
      <c r="A59" s="129" t="s">
        <v>34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1"/>
    </row>
    <row r="60" spans="1:2" ht="15.75">
      <c r="A60" s="41"/>
      <c r="B60" s="2" t="s">
        <v>48</v>
      </c>
    </row>
    <row r="61" spans="1:2" ht="15.75">
      <c r="A61" s="42"/>
      <c r="B61" s="2" t="s">
        <v>49</v>
      </c>
    </row>
    <row r="62" spans="1:2" ht="15.75">
      <c r="A62" s="42"/>
      <c r="B62" s="40" t="s">
        <v>50</v>
      </c>
    </row>
    <row r="63" spans="2:8" ht="15.75" customHeight="1">
      <c r="B63" s="308" t="s">
        <v>51</v>
      </c>
      <c r="C63" s="308"/>
      <c r="D63" s="308"/>
      <c r="E63" s="308"/>
      <c r="F63" s="308"/>
      <c r="G63" s="308"/>
      <c r="H63" s="308"/>
    </row>
    <row r="64" spans="1:8" ht="15.75" customHeight="1">
      <c r="A64" s="42"/>
      <c r="B64" s="308" t="s">
        <v>52</v>
      </c>
      <c r="C64" s="308"/>
      <c r="D64" s="308"/>
      <c r="E64" s="308"/>
      <c r="F64" s="308"/>
      <c r="G64" s="308"/>
      <c r="H64" s="308"/>
    </row>
    <row r="65" spans="1:8" ht="15.75" customHeight="1">
      <c r="A65" s="42"/>
      <c r="B65" s="165"/>
      <c r="C65" s="165"/>
      <c r="D65" s="165"/>
      <c r="E65" s="165"/>
      <c r="F65" s="165"/>
      <c r="G65" s="165"/>
      <c r="H65" s="165"/>
    </row>
    <row r="66" spans="1:8" ht="15.75" customHeight="1">
      <c r="A66" s="42"/>
      <c r="B66" s="165"/>
      <c r="C66" s="165"/>
      <c r="D66" s="165"/>
      <c r="E66" s="165"/>
      <c r="F66" s="165"/>
      <c r="G66" s="165"/>
      <c r="H66" s="165"/>
    </row>
    <row r="67" spans="1:8" ht="15.75" customHeight="1">
      <c r="A67" s="42"/>
      <c r="B67" s="165"/>
      <c r="C67" s="165"/>
      <c r="D67" s="165"/>
      <c r="E67" s="165"/>
      <c r="F67" s="165"/>
      <c r="G67" s="165"/>
      <c r="H67" s="165"/>
    </row>
    <row r="68" spans="1:9" ht="15.75">
      <c r="A68" s="42"/>
      <c r="B68" t="s">
        <v>193</v>
      </c>
      <c r="I68" s="22" t="s">
        <v>194</v>
      </c>
    </row>
    <row r="69" s="2" customFormat="1" ht="15.75">
      <c r="I69" s="3"/>
    </row>
    <row r="70" ht="15.75">
      <c r="A70" s="3"/>
    </row>
  </sheetData>
  <sheetProtection selectLockedCells="1" selectUnlockedCells="1"/>
  <mergeCells count="20">
    <mergeCell ref="A1:J1"/>
    <mergeCell ref="A12:A14"/>
    <mergeCell ref="B12:B14"/>
    <mergeCell ref="C12:C13"/>
    <mergeCell ref="D12:D13"/>
    <mergeCell ref="E12:E14"/>
    <mergeCell ref="I4:K4"/>
    <mergeCell ref="I5:K5"/>
    <mergeCell ref="I6:K6"/>
    <mergeCell ref="K12:K13"/>
    <mergeCell ref="J12:J13"/>
    <mergeCell ref="I3:K3"/>
    <mergeCell ref="A53:B53"/>
    <mergeCell ref="B63:H63"/>
    <mergeCell ref="F12:F14"/>
    <mergeCell ref="B64:H64"/>
    <mergeCell ref="I9:K9"/>
    <mergeCell ref="I12:I13"/>
    <mergeCell ref="G12:G13"/>
    <mergeCell ref="H12:H13"/>
  </mergeCells>
  <printOptions/>
  <pageMargins left="0.7874015748031497" right="0.15748031496062992" top="0.1968503937007874" bottom="0.1968503937007874" header="0.11811023622047245" footer="0.11811023622047245"/>
  <pageSetup fitToHeight="3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IV71"/>
  <sheetViews>
    <sheetView zoomScale="85" zoomScaleNormal="85" zoomScaleSheetLayoutView="70" zoomScalePageLayoutView="0" workbookViewId="0" topLeftCell="A15">
      <pane xSplit="2" ySplit="5" topLeftCell="C20" activePane="bottomRight" state="frozen"/>
      <selection pane="topLeft" activeCell="A15" sqref="A15"/>
      <selection pane="topRight" activeCell="C15" sqref="C15"/>
      <selection pane="bottomLeft" activeCell="A20" sqref="A20"/>
      <selection pane="bottomRight" activeCell="H68" sqref="H68"/>
    </sheetView>
  </sheetViews>
  <sheetFormatPr defaultColWidth="9.00390625" defaultRowHeight="15.75"/>
  <cols>
    <col min="1" max="1" width="5.125" style="2" bestFit="1" customWidth="1"/>
    <col min="2" max="2" width="39.875" style="2" customWidth="1"/>
    <col min="3" max="3" width="8.125" style="2" customWidth="1"/>
    <col min="4" max="4" width="9.00390625" style="2" customWidth="1"/>
    <col min="5" max="5" width="8.25390625" style="2" customWidth="1"/>
    <col min="6" max="6" width="8.875" style="2" customWidth="1"/>
    <col min="7" max="7" width="8.125" style="2" customWidth="1"/>
    <col min="8" max="8" width="9.00390625" style="3" customWidth="1"/>
    <col min="9" max="9" width="13.00390625" style="3" customWidth="1"/>
    <col min="10" max="10" width="9.50390625" style="3" customWidth="1"/>
    <col min="11" max="11" width="8.00390625" style="3" customWidth="1"/>
    <col min="12" max="12" width="9.00390625" style="3" customWidth="1"/>
    <col min="13" max="13" width="8.625" style="3" customWidth="1"/>
    <col min="14" max="14" width="6.75390625" style="3" customWidth="1"/>
    <col min="15" max="15" width="7.75390625" style="3" customWidth="1"/>
    <col min="16" max="16" width="8.375" style="2" customWidth="1"/>
    <col min="17" max="17" width="9.25390625" style="2" customWidth="1"/>
    <col min="18" max="18" width="8.75390625" style="2" customWidth="1"/>
    <col min="19" max="19" width="8.375" style="3" customWidth="1"/>
    <col min="20" max="20" width="9.625" style="3" customWidth="1"/>
    <col min="21" max="21" width="6.75390625" style="3" customWidth="1"/>
    <col min="22" max="27" width="8.75390625" style="2" customWidth="1"/>
    <col min="28" max="28" width="10.625" style="2" customWidth="1"/>
    <col min="29" max="29" width="10.00390625" style="2" customWidth="1"/>
    <col min="30" max="34" width="8.75390625" style="3" customWidth="1"/>
    <col min="35" max="35" width="9.25390625" style="2" customWidth="1"/>
    <col min="36" max="16384" width="9.00390625" style="2" customWidth="1"/>
  </cols>
  <sheetData>
    <row r="2" ht="15.75">
      <c r="AI2" s="4" t="s">
        <v>53</v>
      </c>
    </row>
    <row r="3" ht="15.75">
      <c r="AI3" s="4" t="s">
        <v>12</v>
      </c>
    </row>
    <row r="4" ht="15.75">
      <c r="AI4" s="4" t="s">
        <v>54</v>
      </c>
    </row>
    <row r="5" ht="15.75">
      <c r="AH5" s="170"/>
    </row>
    <row r="6" spans="1:44" ht="19.5">
      <c r="A6" s="325" t="s">
        <v>215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5"/>
      <c r="W6" s="5"/>
      <c r="X6" s="5"/>
      <c r="Y6" s="5"/>
      <c r="AI6" s="6" t="s">
        <v>13</v>
      </c>
      <c r="AJ6" s="6"/>
      <c r="AK6" s="6"/>
      <c r="AL6" s="6"/>
      <c r="AM6" s="6"/>
      <c r="AN6" s="6"/>
      <c r="AO6" s="6"/>
      <c r="AP6" s="6"/>
      <c r="AQ6" s="6"/>
      <c r="AR6" s="6"/>
    </row>
    <row r="7" spans="35:44" ht="15.75">
      <c r="AI7" s="108" t="s">
        <v>244</v>
      </c>
      <c r="AJ7" s="6"/>
      <c r="AK7" s="6"/>
      <c r="AL7" s="6"/>
      <c r="AM7" s="6"/>
      <c r="AN7" s="6"/>
      <c r="AO7" s="6"/>
      <c r="AP7" s="6"/>
      <c r="AQ7" s="6"/>
      <c r="AR7" s="6"/>
    </row>
    <row r="8" spans="35:44" ht="15.75">
      <c r="AI8" s="109" t="s">
        <v>186</v>
      </c>
      <c r="AJ8" s="7"/>
      <c r="AK8" s="7"/>
      <c r="AL8" s="7"/>
      <c r="AM8" s="7"/>
      <c r="AN8" s="7"/>
      <c r="AO8" s="7"/>
      <c r="AP8" s="7"/>
      <c r="AQ8" s="7"/>
      <c r="AR8" s="7"/>
    </row>
    <row r="9" spans="35:44" ht="15.75">
      <c r="AI9" s="109"/>
      <c r="AJ9" s="44"/>
      <c r="AK9" s="44"/>
      <c r="AL9" s="44"/>
      <c r="AM9" s="44"/>
      <c r="AN9" s="44"/>
      <c r="AO9" s="44"/>
      <c r="AP9" s="44"/>
      <c r="AQ9" s="44"/>
      <c r="AR9" s="44"/>
    </row>
    <row r="10" spans="35:44" ht="15.75">
      <c r="AI10" s="7" t="s">
        <v>14</v>
      </c>
      <c r="AJ10" s="44"/>
      <c r="AK10" s="44"/>
      <c r="AL10" s="44"/>
      <c r="AM10" s="44"/>
      <c r="AN10" s="44"/>
      <c r="AO10" s="44"/>
      <c r="AP10" s="44"/>
      <c r="AQ10" s="44"/>
      <c r="AR10" s="44"/>
    </row>
    <row r="11" spans="32:44" ht="15.75">
      <c r="AF11" s="326" t="s">
        <v>55</v>
      </c>
      <c r="AG11" s="326"/>
      <c r="AI11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35:44" ht="15.75">
      <c r="AI12" s="108" t="s">
        <v>216</v>
      </c>
      <c r="AJ12" s="46"/>
      <c r="AK12" s="46"/>
      <c r="AL12" s="46"/>
      <c r="AM12" s="46"/>
      <c r="AN12" s="46"/>
      <c r="AO12" s="46"/>
      <c r="AP12" s="46"/>
      <c r="AQ12" s="46"/>
      <c r="AR12" s="46"/>
    </row>
    <row r="13" spans="32:35" ht="15.75">
      <c r="AF13" s="170" t="s">
        <v>15</v>
      </c>
      <c r="AI13"/>
    </row>
    <row r="14" ht="16.5" thickBot="1">
      <c r="AI14" s="4"/>
    </row>
    <row r="15" spans="1:35" ht="27.75" customHeight="1">
      <c r="A15" s="327" t="s">
        <v>16</v>
      </c>
      <c r="B15" s="329" t="s">
        <v>56</v>
      </c>
      <c r="C15" s="331" t="s">
        <v>57</v>
      </c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29" t="s">
        <v>58</v>
      </c>
      <c r="R15" s="329"/>
      <c r="S15" s="329"/>
      <c r="T15" s="329"/>
      <c r="U15" s="329"/>
      <c r="V15" s="331" t="s">
        <v>59</v>
      </c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2"/>
    </row>
    <row r="16" spans="1:35" ht="21" customHeight="1">
      <c r="A16" s="328"/>
      <c r="B16" s="330"/>
      <c r="C16" s="330" t="s">
        <v>60</v>
      </c>
      <c r="D16" s="330"/>
      <c r="E16" s="330"/>
      <c r="F16" s="330"/>
      <c r="G16" s="333" t="s">
        <v>61</v>
      </c>
      <c r="H16" s="333"/>
      <c r="I16" s="333"/>
      <c r="J16" s="333"/>
      <c r="K16" s="334" t="s">
        <v>62</v>
      </c>
      <c r="L16" s="334"/>
      <c r="M16" s="334"/>
      <c r="N16" s="334"/>
      <c r="O16" s="334"/>
      <c r="P16" s="337" t="s">
        <v>63</v>
      </c>
      <c r="Q16" s="330"/>
      <c r="R16" s="330"/>
      <c r="S16" s="330"/>
      <c r="T16" s="330"/>
      <c r="U16" s="330"/>
      <c r="V16" s="330" t="s">
        <v>60</v>
      </c>
      <c r="W16" s="330"/>
      <c r="X16" s="330"/>
      <c r="Y16" s="330"/>
      <c r="Z16" s="333" t="s">
        <v>61</v>
      </c>
      <c r="AA16" s="333"/>
      <c r="AB16" s="333"/>
      <c r="AC16" s="333"/>
      <c r="AD16" s="334" t="s">
        <v>62</v>
      </c>
      <c r="AE16" s="334"/>
      <c r="AF16" s="334"/>
      <c r="AG16" s="334"/>
      <c r="AH16" s="334"/>
      <c r="AI16" s="335" t="s">
        <v>64</v>
      </c>
    </row>
    <row r="17" spans="1:35" ht="73.5" customHeight="1">
      <c r="A17" s="328"/>
      <c r="B17" s="330"/>
      <c r="C17" s="48" t="s">
        <v>65</v>
      </c>
      <c r="D17" s="49" t="s">
        <v>66</v>
      </c>
      <c r="E17" s="17" t="s">
        <v>67</v>
      </c>
      <c r="F17" s="17" t="s">
        <v>68</v>
      </c>
      <c r="G17" s="48" t="s">
        <v>65</v>
      </c>
      <c r="H17" s="168" t="s">
        <v>66</v>
      </c>
      <c r="I17" s="168" t="s">
        <v>69</v>
      </c>
      <c r="J17" s="168" t="s">
        <v>70</v>
      </c>
      <c r="K17" s="70" t="s">
        <v>71</v>
      </c>
      <c r="L17" s="168" t="s">
        <v>66</v>
      </c>
      <c r="M17" s="169" t="s">
        <v>72</v>
      </c>
      <c r="N17" s="169" t="s">
        <v>73</v>
      </c>
      <c r="O17" s="168" t="s">
        <v>74</v>
      </c>
      <c r="P17" s="337"/>
      <c r="Q17" s="50" t="s">
        <v>75</v>
      </c>
      <c r="R17" s="50" t="s">
        <v>76</v>
      </c>
      <c r="S17" s="50" t="s">
        <v>77</v>
      </c>
      <c r="T17" s="50" t="s">
        <v>78</v>
      </c>
      <c r="U17" s="50" t="s">
        <v>79</v>
      </c>
      <c r="V17" s="48" t="s">
        <v>65</v>
      </c>
      <c r="W17" s="49" t="s">
        <v>80</v>
      </c>
      <c r="X17" s="17" t="s">
        <v>67</v>
      </c>
      <c r="Y17" s="17" t="s">
        <v>81</v>
      </c>
      <c r="Z17" s="48" t="s">
        <v>65</v>
      </c>
      <c r="AA17" s="49" t="s">
        <v>66</v>
      </c>
      <c r="AB17" s="49" t="s">
        <v>69</v>
      </c>
      <c r="AC17" s="49" t="s">
        <v>70</v>
      </c>
      <c r="AD17" s="70" t="s">
        <v>71</v>
      </c>
      <c r="AE17" s="168" t="s">
        <v>66</v>
      </c>
      <c r="AF17" s="169" t="s">
        <v>72</v>
      </c>
      <c r="AG17" s="70" t="s">
        <v>73</v>
      </c>
      <c r="AH17" s="168" t="s">
        <v>74</v>
      </c>
      <c r="AI17" s="335"/>
    </row>
    <row r="18" spans="1:35" ht="15.75">
      <c r="A18" s="114"/>
      <c r="B18" s="8" t="s">
        <v>28</v>
      </c>
      <c r="C18" s="48"/>
      <c r="D18" s="49"/>
      <c r="E18" s="17"/>
      <c r="F18" s="17"/>
      <c r="G18" s="48"/>
      <c r="H18" s="168"/>
      <c r="I18" s="168"/>
      <c r="J18" s="168"/>
      <c r="K18" s="70"/>
      <c r="L18" s="168"/>
      <c r="M18" s="169"/>
      <c r="N18" s="169"/>
      <c r="O18" s="168"/>
      <c r="P18" s="48"/>
      <c r="Q18" s="15">
        <f>Q19+Q45</f>
        <v>17.788242788135594</v>
      </c>
      <c r="R18" s="15">
        <f>R19+R45</f>
        <v>0.6258528173728815</v>
      </c>
      <c r="S18" s="15">
        <f>S19+S45</f>
        <v>4.0961697216101705</v>
      </c>
      <c r="T18" s="15">
        <f>T19+T45</f>
        <v>7.795033808474577</v>
      </c>
      <c r="U18" s="50"/>
      <c r="V18" s="48"/>
      <c r="W18" s="49"/>
      <c r="X18" s="17"/>
      <c r="Y18" s="17"/>
      <c r="Z18" s="48"/>
      <c r="AA18" s="49"/>
      <c r="AB18" s="49"/>
      <c r="AC18" s="49"/>
      <c r="AD18" s="70"/>
      <c r="AE18" s="168"/>
      <c r="AF18" s="169"/>
      <c r="AG18" s="70"/>
      <c r="AH18" s="168"/>
      <c r="AI18" s="132"/>
    </row>
    <row r="19" spans="1:35" ht="31.5">
      <c r="A19" s="114">
        <v>1</v>
      </c>
      <c r="B19" s="8" t="s">
        <v>29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5">
        <f>Q20+Q33+Q37+Q39+Q41</f>
        <v>14.940242788135595</v>
      </c>
      <c r="R19" s="15">
        <f>R20+R33+R37+R41</f>
        <v>0.4834528173728814</v>
      </c>
      <c r="S19" s="15">
        <f>S20+S33+S37+S41</f>
        <v>3.3841697216101703</v>
      </c>
      <c r="T19" s="15">
        <f>T20+T33+T37+T41</f>
        <v>5.801433808474577</v>
      </c>
      <c r="U19" s="8"/>
      <c r="V19" s="8"/>
      <c r="W19" s="8"/>
      <c r="X19" s="8"/>
      <c r="Y19" s="8"/>
      <c r="Z19" s="1"/>
      <c r="AA19" s="1"/>
      <c r="AB19" s="1"/>
      <c r="AC19" s="1"/>
      <c r="AD19" s="52"/>
      <c r="AE19" s="52"/>
      <c r="AF19" s="52"/>
      <c r="AG19" s="52"/>
      <c r="AH19" s="52"/>
      <c r="AI19" s="133"/>
    </row>
    <row r="20" spans="1:35" ht="31.5">
      <c r="A20" s="104" t="s">
        <v>3</v>
      </c>
      <c r="B20" s="8" t="s">
        <v>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5">
        <f>SUM(Q21:Q32)</f>
        <v>9.66905634745763</v>
      </c>
      <c r="R20" s="15">
        <f>SUM(R21:R32)</f>
        <v>0.4834528173728814</v>
      </c>
      <c r="S20" s="15">
        <f>SUM(S21:S32)</f>
        <v>3.3841697216101703</v>
      </c>
      <c r="T20" s="15">
        <f>SUM(T21:T32)</f>
        <v>5.801433808474577</v>
      </c>
      <c r="U20" s="8"/>
      <c r="V20" s="8"/>
      <c r="W20" s="8"/>
      <c r="X20" s="8"/>
      <c r="Y20" s="8"/>
      <c r="Z20" s="1"/>
      <c r="AA20" s="1"/>
      <c r="AB20" s="1"/>
      <c r="AC20" s="1"/>
      <c r="AD20" s="52"/>
      <c r="AE20" s="52"/>
      <c r="AF20" s="52"/>
      <c r="AG20" s="52"/>
      <c r="AH20" s="52"/>
      <c r="AI20" s="133"/>
    </row>
    <row r="21" spans="1:35" s="3" customFormat="1" ht="31.5">
      <c r="A21" s="123">
        <v>1</v>
      </c>
      <c r="B21" s="51" t="str">
        <f>'приложение 1_1'!B18</f>
        <v>Реконструкция ВЛ-10 кВ от ТП -197 до ТП-196 (СИП ), L= 0,9 км</v>
      </c>
      <c r="C21" s="19"/>
      <c r="D21" s="19"/>
      <c r="E21" s="19"/>
      <c r="F21" s="19"/>
      <c r="G21" s="17"/>
      <c r="H21" s="17"/>
      <c r="I21" s="17"/>
      <c r="J21" s="19"/>
      <c r="K21" s="17">
        <f>'приложение 1_1'!F18</f>
        <v>2016</v>
      </c>
      <c r="L21" s="17">
        <v>15</v>
      </c>
      <c r="M21" s="121" t="s">
        <v>84</v>
      </c>
      <c r="N21" s="121" t="s">
        <v>226</v>
      </c>
      <c r="O21" s="17" t="str">
        <f>'приложение 1_1'!D18</f>
        <v>0,90 км</v>
      </c>
      <c r="P21" s="19"/>
      <c r="Q21" s="24">
        <f>'приложение 1_1'!G18</f>
        <v>1.071031491525424</v>
      </c>
      <c r="R21" s="24">
        <f>Q21*0.05</f>
        <v>0.0535515745762712</v>
      </c>
      <c r="S21" s="24">
        <f>Q21-R21-T21</f>
        <v>0.3748610220338985</v>
      </c>
      <c r="T21" s="24">
        <f>Q21*0.6</f>
        <v>0.6426188949152544</v>
      </c>
      <c r="U21" s="19"/>
      <c r="V21" s="19"/>
      <c r="W21" s="19"/>
      <c r="X21" s="19"/>
      <c r="Y21" s="19"/>
      <c r="Z21" s="52"/>
      <c r="AA21" s="52"/>
      <c r="AB21" s="52"/>
      <c r="AC21" s="52"/>
      <c r="AD21" s="17">
        <f aca="true" t="shared" si="0" ref="AD21:AH22">K21</f>
        <v>2016</v>
      </c>
      <c r="AE21" s="17">
        <f t="shared" si="0"/>
        <v>15</v>
      </c>
      <c r="AF21" s="17" t="str">
        <f t="shared" si="0"/>
        <v>СН-9,5</v>
      </c>
      <c r="AG21" s="17" t="str">
        <f t="shared" si="0"/>
        <v>СИП 3</v>
      </c>
      <c r="AH21" s="17" t="str">
        <f t="shared" si="0"/>
        <v>0,90 км</v>
      </c>
      <c r="AI21" s="134"/>
    </row>
    <row r="22" spans="1:35" s="3" customFormat="1" ht="31.5">
      <c r="A22" s="123">
        <f aca="true" t="shared" si="1" ref="A22:A32">A21+1</f>
        <v>2</v>
      </c>
      <c r="B22" s="51" t="str">
        <f>'приложение 1_1'!B19</f>
        <v>Реконструкция КЛ-10 кВ от ТП-186 до ТП -170, L= 0,3 км</v>
      </c>
      <c r="C22" s="19"/>
      <c r="D22" s="19"/>
      <c r="E22" s="19"/>
      <c r="F22" s="19"/>
      <c r="G22" s="17"/>
      <c r="H22" s="17"/>
      <c r="I22" s="17"/>
      <c r="J22" s="19"/>
      <c r="K22" s="17">
        <f>'приложение 1_1'!F21</f>
        <v>2016</v>
      </c>
      <c r="L22" s="17">
        <v>25</v>
      </c>
      <c r="M22" s="121" t="s">
        <v>82</v>
      </c>
      <c r="N22" s="121" t="s">
        <v>83</v>
      </c>
      <c r="O22" s="17" t="str">
        <f>'приложение 1_1'!D19</f>
        <v>0,30 км</v>
      </c>
      <c r="P22" s="19"/>
      <c r="Q22" s="24">
        <f>'приложение 1_1'!G19</f>
        <v>0.564</v>
      </c>
      <c r="R22" s="24">
        <f aca="true" t="shared" si="2" ref="R22:R32">Q22*0.05</f>
        <v>0.0282</v>
      </c>
      <c r="S22" s="24">
        <f aca="true" t="shared" si="3" ref="S22:S32">Q22-R22-T22</f>
        <v>0.19739999999999996</v>
      </c>
      <c r="T22" s="24">
        <f aca="true" t="shared" si="4" ref="T22:T32">Q22*0.6</f>
        <v>0.3384</v>
      </c>
      <c r="U22" s="19"/>
      <c r="V22" s="19"/>
      <c r="W22" s="19"/>
      <c r="X22" s="19"/>
      <c r="Y22" s="19"/>
      <c r="Z22" s="52"/>
      <c r="AA22" s="52"/>
      <c r="AB22" s="52"/>
      <c r="AC22" s="52"/>
      <c r="AD22" s="17">
        <f t="shared" si="0"/>
        <v>2016</v>
      </c>
      <c r="AE22" s="17">
        <f t="shared" si="0"/>
        <v>25</v>
      </c>
      <c r="AF22" s="17" t="str">
        <f t="shared" si="0"/>
        <v>-</v>
      </c>
      <c r="AG22" s="17" t="str">
        <f t="shared" si="0"/>
        <v>АСБ 3х240</v>
      </c>
      <c r="AH22" s="17" t="str">
        <f t="shared" si="0"/>
        <v>0,30 км</v>
      </c>
      <c r="AI22" s="134"/>
    </row>
    <row r="23" spans="1:35" s="3" customFormat="1" ht="31.5">
      <c r="A23" s="123">
        <f t="shared" si="1"/>
        <v>3</v>
      </c>
      <c r="B23" s="51" t="str">
        <f>'приложение 1_1'!B20</f>
        <v>Реконструкция ВЛ-10 кВ от ТП-165 до ТП-175, L= 0,645 км</v>
      </c>
      <c r="C23" s="19"/>
      <c r="D23" s="19"/>
      <c r="E23" s="19"/>
      <c r="F23" s="19"/>
      <c r="G23" s="17"/>
      <c r="H23" s="17"/>
      <c r="I23" s="17"/>
      <c r="J23" s="19"/>
      <c r="K23" s="17">
        <f>'приложение 1_1'!F21</f>
        <v>2016</v>
      </c>
      <c r="L23" s="17">
        <v>15</v>
      </c>
      <c r="M23" s="17" t="s">
        <v>84</v>
      </c>
      <c r="N23" s="121" t="s">
        <v>226</v>
      </c>
      <c r="O23" s="17" t="str">
        <f>'приложение 1_1'!D20</f>
        <v>0,645 км</v>
      </c>
      <c r="P23" s="19"/>
      <c r="Q23" s="24">
        <f>'приложение 1_1'!G20</f>
        <v>1.677</v>
      </c>
      <c r="R23" s="24">
        <f t="shared" si="2"/>
        <v>0.08385000000000001</v>
      </c>
      <c r="S23" s="24">
        <f t="shared" si="3"/>
        <v>0.5869500000000001</v>
      </c>
      <c r="T23" s="24">
        <f t="shared" si="4"/>
        <v>1.0062</v>
      </c>
      <c r="U23" s="19"/>
      <c r="V23" s="19"/>
      <c r="W23" s="19"/>
      <c r="X23" s="19"/>
      <c r="Y23" s="19"/>
      <c r="Z23" s="52"/>
      <c r="AA23" s="52"/>
      <c r="AB23" s="52"/>
      <c r="AC23" s="52"/>
      <c r="AD23" s="17">
        <f aca="true" t="shared" si="5" ref="AD23:AH26">K23</f>
        <v>2016</v>
      </c>
      <c r="AE23" s="17">
        <f t="shared" si="5"/>
        <v>15</v>
      </c>
      <c r="AF23" s="17" t="str">
        <f t="shared" si="5"/>
        <v>СН-9,5</v>
      </c>
      <c r="AG23" s="17" t="str">
        <f t="shared" si="5"/>
        <v>СИП 3</v>
      </c>
      <c r="AH23" s="17" t="str">
        <f t="shared" si="5"/>
        <v>0,645 км</v>
      </c>
      <c r="AI23" s="134"/>
    </row>
    <row r="24" spans="1:35" s="3" customFormat="1" ht="31.5">
      <c r="A24" s="123">
        <f t="shared" si="1"/>
        <v>4</v>
      </c>
      <c r="B24" s="51" t="str">
        <f>'приложение 1_1'!B21</f>
        <v>Реконструкция ВЛ-0,4 кВ  в  СИП по ул.Р.Люксембург, L= 0,6 км</v>
      </c>
      <c r="C24" s="19"/>
      <c r="D24" s="19"/>
      <c r="E24" s="19"/>
      <c r="F24" s="19"/>
      <c r="G24" s="17"/>
      <c r="H24" s="17"/>
      <c r="I24" s="17"/>
      <c r="J24" s="19"/>
      <c r="K24" s="17">
        <f>'приложение 1_1'!F23</f>
        <v>2016</v>
      </c>
      <c r="L24" s="17">
        <v>10</v>
      </c>
      <c r="M24" s="17" t="s">
        <v>84</v>
      </c>
      <c r="N24" s="17" t="s">
        <v>85</v>
      </c>
      <c r="O24" s="17" t="str">
        <f>'приложение 1_1'!D21</f>
        <v>0,60 км</v>
      </c>
      <c r="P24" s="19"/>
      <c r="Q24" s="24">
        <f>'приложение 1_1'!G21</f>
        <v>0.809049686440678</v>
      </c>
      <c r="R24" s="24">
        <f t="shared" si="2"/>
        <v>0.0404524843220339</v>
      </c>
      <c r="S24" s="24">
        <f t="shared" si="3"/>
        <v>0.28316739025423737</v>
      </c>
      <c r="T24" s="24">
        <f t="shared" si="4"/>
        <v>0.48542981186440676</v>
      </c>
      <c r="U24" s="19"/>
      <c r="V24" s="19"/>
      <c r="W24" s="19"/>
      <c r="X24" s="19"/>
      <c r="Y24" s="19"/>
      <c r="Z24" s="52"/>
      <c r="AA24" s="52"/>
      <c r="AB24" s="52"/>
      <c r="AC24" s="52"/>
      <c r="AD24" s="17">
        <f t="shared" si="5"/>
        <v>2016</v>
      </c>
      <c r="AE24" s="17">
        <f t="shared" si="5"/>
        <v>10</v>
      </c>
      <c r="AF24" s="17" t="str">
        <f t="shared" si="5"/>
        <v>СН-9,5</v>
      </c>
      <c r="AG24" s="17" t="str">
        <f t="shared" si="5"/>
        <v>СИП 2</v>
      </c>
      <c r="AH24" s="17" t="str">
        <f t="shared" si="5"/>
        <v>0,60 км</v>
      </c>
      <c r="AI24" s="134"/>
    </row>
    <row r="25" spans="1:35" s="3" customFormat="1" ht="31.5">
      <c r="A25" s="123">
        <f t="shared" si="1"/>
        <v>5</v>
      </c>
      <c r="B25" s="51" t="str">
        <f>'приложение 1_1'!B22</f>
        <v>Реконструкция ВЛ-0,4 кВ  в  СИП по ул.Кутузова, L=0,8 км</v>
      </c>
      <c r="C25" s="19"/>
      <c r="D25" s="19"/>
      <c r="E25" s="19"/>
      <c r="F25" s="19"/>
      <c r="G25" s="17"/>
      <c r="H25" s="17"/>
      <c r="I25" s="17"/>
      <c r="J25" s="19"/>
      <c r="K25" s="17">
        <f>'приложение 1_1'!F23</f>
        <v>2016</v>
      </c>
      <c r="L25" s="17">
        <v>10</v>
      </c>
      <c r="M25" s="17" t="s">
        <v>84</v>
      </c>
      <c r="N25" s="17" t="s">
        <v>85</v>
      </c>
      <c r="O25" s="17" t="str">
        <f>'приложение 1_1'!D22</f>
        <v>0,80 км</v>
      </c>
      <c r="P25" s="19"/>
      <c r="Q25" s="24">
        <f>'приложение 1_1'!G22</f>
        <v>0.809476313559322</v>
      </c>
      <c r="R25" s="24">
        <f t="shared" si="2"/>
        <v>0.0404738156779661</v>
      </c>
      <c r="S25" s="24">
        <f t="shared" si="3"/>
        <v>0.2833167097457627</v>
      </c>
      <c r="T25" s="24">
        <f t="shared" si="4"/>
        <v>0.4856857881355932</v>
      </c>
      <c r="U25" s="19"/>
      <c r="V25" s="19"/>
      <c r="W25" s="19"/>
      <c r="X25" s="19"/>
      <c r="Y25" s="19"/>
      <c r="Z25" s="52"/>
      <c r="AA25" s="52"/>
      <c r="AB25" s="52"/>
      <c r="AC25" s="52"/>
      <c r="AD25" s="17">
        <f t="shared" si="5"/>
        <v>2016</v>
      </c>
      <c r="AE25" s="17">
        <f t="shared" si="5"/>
        <v>10</v>
      </c>
      <c r="AF25" s="17" t="str">
        <f t="shared" si="5"/>
        <v>СН-9,5</v>
      </c>
      <c r="AG25" s="17" t="str">
        <f t="shared" si="5"/>
        <v>СИП 2</v>
      </c>
      <c r="AH25" s="17" t="str">
        <f t="shared" si="5"/>
        <v>0,80 км</v>
      </c>
      <c r="AI25" s="134"/>
    </row>
    <row r="26" spans="1:35" s="3" customFormat="1" ht="31.5">
      <c r="A26" s="123">
        <f t="shared" si="1"/>
        <v>6</v>
      </c>
      <c r="B26" s="51" t="str">
        <f>'приложение 1_1'!B23</f>
        <v>Реконструкция  ВЛ-0,4 кВ  в СИП  по  ул.Пролетарская, п.Иноземцево, L=0,24 км</v>
      </c>
      <c r="C26" s="19"/>
      <c r="D26" s="19"/>
      <c r="E26" s="19"/>
      <c r="F26" s="19"/>
      <c r="G26" s="17"/>
      <c r="H26" s="17"/>
      <c r="I26" s="17"/>
      <c r="J26" s="19"/>
      <c r="K26" s="17">
        <f>'приложение 1_1'!F24</f>
        <v>2016</v>
      </c>
      <c r="L26" s="17">
        <v>10</v>
      </c>
      <c r="M26" s="17" t="s">
        <v>84</v>
      </c>
      <c r="N26" s="17" t="s">
        <v>85</v>
      </c>
      <c r="O26" s="17" t="str">
        <f>'приложение 1_1'!D23</f>
        <v>0,24 км</v>
      </c>
      <c r="P26" s="19"/>
      <c r="Q26" s="24">
        <f>'приложение 1_1'!G23</f>
        <v>0.28</v>
      </c>
      <c r="R26" s="24">
        <f t="shared" si="2"/>
        <v>0.014000000000000002</v>
      </c>
      <c r="S26" s="24">
        <f t="shared" si="3"/>
        <v>0.098</v>
      </c>
      <c r="T26" s="24">
        <f t="shared" si="4"/>
        <v>0.168</v>
      </c>
      <c r="U26" s="19"/>
      <c r="V26" s="19"/>
      <c r="W26" s="19"/>
      <c r="X26" s="19"/>
      <c r="Y26" s="19"/>
      <c r="Z26" s="52"/>
      <c r="AA26" s="52"/>
      <c r="AB26" s="52"/>
      <c r="AC26" s="52"/>
      <c r="AD26" s="17">
        <f t="shared" si="5"/>
        <v>2016</v>
      </c>
      <c r="AE26" s="17">
        <f t="shared" si="5"/>
        <v>10</v>
      </c>
      <c r="AF26" s="17" t="str">
        <f t="shared" si="5"/>
        <v>СН-9,5</v>
      </c>
      <c r="AG26" s="17" t="str">
        <f t="shared" si="5"/>
        <v>СИП 2</v>
      </c>
      <c r="AH26" s="17" t="str">
        <f t="shared" si="5"/>
        <v>0,24 км</v>
      </c>
      <c r="AI26" s="134"/>
    </row>
    <row r="27" spans="1:35" s="3" customFormat="1" ht="31.5">
      <c r="A27" s="123">
        <f t="shared" si="1"/>
        <v>7</v>
      </c>
      <c r="B27" s="51" t="str">
        <f>'приложение 1_1'!B24</f>
        <v>Реконструкция  ВЛ-0,4 кВ  в  СИП  по  ул.Баталинская, L= 1,2 км</v>
      </c>
      <c r="C27" s="19"/>
      <c r="D27" s="19"/>
      <c r="E27" s="19"/>
      <c r="F27" s="19"/>
      <c r="G27" s="17"/>
      <c r="H27" s="17"/>
      <c r="I27" s="17"/>
      <c r="J27" s="19"/>
      <c r="K27" s="17">
        <f>'приложение 1_1'!F25</f>
        <v>2016</v>
      </c>
      <c r="L27" s="17">
        <v>10</v>
      </c>
      <c r="M27" s="121" t="s">
        <v>84</v>
      </c>
      <c r="N27" s="121" t="s">
        <v>85</v>
      </c>
      <c r="O27" s="17" t="str">
        <f>'приложение 1_1'!D24</f>
        <v>1,20 км</v>
      </c>
      <c r="P27" s="19"/>
      <c r="Q27" s="24">
        <f>'приложение 1_1'!G24</f>
        <v>1.368</v>
      </c>
      <c r="R27" s="24">
        <f t="shared" si="2"/>
        <v>0.0684</v>
      </c>
      <c r="S27" s="24">
        <f t="shared" si="3"/>
        <v>0.4788</v>
      </c>
      <c r="T27" s="24">
        <f t="shared" si="4"/>
        <v>0.8208000000000001</v>
      </c>
      <c r="U27" s="19"/>
      <c r="V27" s="19"/>
      <c r="W27" s="19"/>
      <c r="X27" s="19"/>
      <c r="Y27" s="19"/>
      <c r="Z27" s="52"/>
      <c r="AA27" s="52"/>
      <c r="AB27" s="52"/>
      <c r="AC27" s="52"/>
      <c r="AD27" s="17">
        <f aca="true" t="shared" si="6" ref="AD27:AH28">K27</f>
        <v>2016</v>
      </c>
      <c r="AE27" s="17">
        <f t="shared" si="6"/>
        <v>10</v>
      </c>
      <c r="AF27" s="17" t="str">
        <f t="shared" si="6"/>
        <v>СН-9,5</v>
      </c>
      <c r="AG27" s="17" t="str">
        <f t="shared" si="6"/>
        <v>СИП 2</v>
      </c>
      <c r="AH27" s="17" t="str">
        <f t="shared" si="6"/>
        <v>1,20 км</v>
      </c>
      <c r="AI27" s="134"/>
    </row>
    <row r="28" spans="1:35" s="3" customFormat="1" ht="31.5">
      <c r="A28" s="123">
        <f t="shared" si="1"/>
        <v>8</v>
      </c>
      <c r="B28" s="51" t="str">
        <f>'приложение 1_1'!B25</f>
        <v>Реконструкция  ВЛ-0,4 кВ   в  СИП  по  ул.Крупской, L=0,59 км</v>
      </c>
      <c r="C28" s="19"/>
      <c r="D28" s="19"/>
      <c r="E28" s="19"/>
      <c r="F28" s="19"/>
      <c r="G28" s="17"/>
      <c r="H28" s="17"/>
      <c r="I28" s="17"/>
      <c r="J28" s="19"/>
      <c r="K28" s="17">
        <f>'приложение 1_1'!F26</f>
        <v>2016</v>
      </c>
      <c r="L28" s="17">
        <v>10</v>
      </c>
      <c r="M28" s="121" t="s">
        <v>84</v>
      </c>
      <c r="N28" s="121" t="s">
        <v>85</v>
      </c>
      <c r="O28" s="17" t="str">
        <f>'приложение 1_1'!D25</f>
        <v>0,59 км</v>
      </c>
      <c r="P28" s="19"/>
      <c r="Q28" s="24">
        <f>'приложение 1_1'!G25</f>
        <v>0.5534988559322034</v>
      </c>
      <c r="R28" s="24">
        <f t="shared" si="2"/>
        <v>0.02767494279661017</v>
      </c>
      <c r="S28" s="24">
        <f t="shared" si="3"/>
        <v>0.19372459957627114</v>
      </c>
      <c r="T28" s="24">
        <f t="shared" si="4"/>
        <v>0.33209931355932204</v>
      </c>
      <c r="U28" s="19"/>
      <c r="V28" s="19"/>
      <c r="W28" s="19"/>
      <c r="X28" s="19"/>
      <c r="Y28" s="19"/>
      <c r="Z28" s="52"/>
      <c r="AA28" s="52"/>
      <c r="AB28" s="52"/>
      <c r="AC28" s="52"/>
      <c r="AD28" s="17">
        <f t="shared" si="6"/>
        <v>2016</v>
      </c>
      <c r="AE28" s="17">
        <f t="shared" si="6"/>
        <v>10</v>
      </c>
      <c r="AF28" s="17" t="str">
        <f t="shared" si="6"/>
        <v>СН-9,5</v>
      </c>
      <c r="AG28" s="17" t="str">
        <f t="shared" si="6"/>
        <v>СИП 2</v>
      </c>
      <c r="AH28" s="17" t="str">
        <f t="shared" si="6"/>
        <v>0,59 км</v>
      </c>
      <c r="AI28" s="134"/>
    </row>
    <row r="29" spans="1:35" s="3" customFormat="1" ht="31.5">
      <c r="A29" s="123">
        <f t="shared" si="1"/>
        <v>9</v>
      </c>
      <c r="B29" s="51" t="str">
        <f>'приложение 1_1'!B26</f>
        <v>Реконструкция ВЛ-0,4 кВ в СИП по ул.Дзержинского, L=0,8 км</v>
      </c>
      <c r="C29" s="19"/>
      <c r="D29" s="19"/>
      <c r="E29" s="19"/>
      <c r="F29" s="19"/>
      <c r="G29" s="17"/>
      <c r="H29" s="17"/>
      <c r="I29" s="17"/>
      <c r="J29" s="19"/>
      <c r="K29" s="17">
        <f>'приложение 1_1'!F27</f>
        <v>2016</v>
      </c>
      <c r="L29" s="17">
        <v>10</v>
      </c>
      <c r="M29" s="121" t="s">
        <v>84</v>
      </c>
      <c r="N29" s="121" t="s">
        <v>85</v>
      </c>
      <c r="O29" s="17" t="str">
        <f>'приложение 1_1'!D26</f>
        <v>0,80 км</v>
      </c>
      <c r="P29" s="19"/>
      <c r="Q29" s="24">
        <f>'приложение 1_1'!G26</f>
        <v>1.1</v>
      </c>
      <c r="R29" s="24">
        <f>Q29*0.05</f>
        <v>0.05500000000000001</v>
      </c>
      <c r="S29" s="24">
        <f>Q29-R29-T29</f>
        <v>0.3850000000000001</v>
      </c>
      <c r="T29" s="24">
        <f>Q29*0.6</f>
        <v>0.66</v>
      </c>
      <c r="U29" s="19"/>
      <c r="V29" s="19"/>
      <c r="W29" s="19"/>
      <c r="X29" s="19"/>
      <c r="Y29" s="19"/>
      <c r="Z29" s="52"/>
      <c r="AA29" s="52"/>
      <c r="AB29" s="52"/>
      <c r="AC29" s="52"/>
      <c r="AD29" s="17">
        <f aca="true" t="shared" si="7" ref="AD29:AH32">K29</f>
        <v>2016</v>
      </c>
      <c r="AE29" s="17">
        <f t="shared" si="7"/>
        <v>10</v>
      </c>
      <c r="AF29" s="17" t="str">
        <f t="shared" si="7"/>
        <v>СН-9,5</v>
      </c>
      <c r="AG29" s="17" t="str">
        <f t="shared" si="7"/>
        <v>СИП 2</v>
      </c>
      <c r="AH29" s="17" t="str">
        <f t="shared" si="7"/>
        <v>0,80 км</v>
      </c>
      <c r="AI29" s="134"/>
    </row>
    <row r="30" spans="1:35" s="3" customFormat="1" ht="31.5">
      <c r="A30" s="123">
        <f t="shared" si="1"/>
        <v>10</v>
      </c>
      <c r="B30" s="51" t="str">
        <f>'приложение 1_1'!B27</f>
        <v>Реконструкция  ВЛ-0,4 кВ  в  СИП  по  ул.Пионерская, L=0,4 км</v>
      </c>
      <c r="C30" s="19"/>
      <c r="D30" s="19"/>
      <c r="E30" s="19"/>
      <c r="F30" s="19"/>
      <c r="G30" s="17"/>
      <c r="H30" s="17"/>
      <c r="I30" s="17"/>
      <c r="J30" s="19"/>
      <c r="K30" s="17">
        <f>'приложение 1_1'!F28</f>
        <v>2016</v>
      </c>
      <c r="L30" s="17">
        <v>10</v>
      </c>
      <c r="M30" s="121" t="s">
        <v>84</v>
      </c>
      <c r="N30" s="121" t="s">
        <v>85</v>
      </c>
      <c r="O30" s="17" t="str">
        <f>'приложение 1_1'!D27</f>
        <v>0,40 км</v>
      </c>
      <c r="P30" s="19"/>
      <c r="Q30" s="24">
        <f>'приложение 1_1'!G27</f>
        <v>0.675</v>
      </c>
      <c r="R30" s="24">
        <f>Q30*0.05</f>
        <v>0.03375</v>
      </c>
      <c r="S30" s="24">
        <f>Q30-R30-T30</f>
        <v>0.23625000000000007</v>
      </c>
      <c r="T30" s="24">
        <f>Q30*0.6</f>
        <v>0.405</v>
      </c>
      <c r="U30" s="19"/>
      <c r="V30" s="19"/>
      <c r="W30" s="19"/>
      <c r="X30" s="19"/>
      <c r="Y30" s="19"/>
      <c r="Z30" s="52"/>
      <c r="AA30" s="52"/>
      <c r="AB30" s="52"/>
      <c r="AC30" s="52"/>
      <c r="AD30" s="17">
        <f t="shared" si="7"/>
        <v>2016</v>
      </c>
      <c r="AE30" s="17">
        <f t="shared" si="7"/>
        <v>10</v>
      </c>
      <c r="AF30" s="17" t="str">
        <f t="shared" si="7"/>
        <v>СН-9,5</v>
      </c>
      <c r="AG30" s="17" t="str">
        <f t="shared" si="7"/>
        <v>СИП 2</v>
      </c>
      <c r="AH30" s="17" t="str">
        <f t="shared" si="7"/>
        <v>0,40 км</v>
      </c>
      <c r="AI30" s="134"/>
    </row>
    <row r="31" spans="1:35" s="3" customFormat="1" ht="31.5">
      <c r="A31" s="123">
        <f t="shared" si="1"/>
        <v>11</v>
      </c>
      <c r="B31" s="51" t="str">
        <f>'приложение 1_1'!B28</f>
        <v>Реконструкция КЛ-0,4 кВ от ТП-40 до опоры по ул.Ленина, L=0,16 км</v>
      </c>
      <c r="C31" s="19"/>
      <c r="D31" s="19"/>
      <c r="E31" s="19"/>
      <c r="F31" s="19"/>
      <c r="G31" s="17"/>
      <c r="H31" s="17"/>
      <c r="I31" s="17"/>
      <c r="J31" s="19"/>
      <c r="K31" s="17">
        <f>'приложение 1_1'!F29</f>
        <v>2016</v>
      </c>
      <c r="L31" s="17">
        <v>25</v>
      </c>
      <c r="M31" s="121" t="s">
        <v>82</v>
      </c>
      <c r="N31" s="121" t="s">
        <v>212</v>
      </c>
      <c r="O31" s="17" t="str">
        <f>'приложение 1_1'!D28</f>
        <v>0,16 км</v>
      </c>
      <c r="P31" s="19"/>
      <c r="Q31" s="24">
        <f>'приложение 1_1'!G28</f>
        <v>0.381</v>
      </c>
      <c r="R31" s="24">
        <f>Q31*0.05</f>
        <v>0.01905</v>
      </c>
      <c r="S31" s="24">
        <f>Q31-R31-T31</f>
        <v>0.13335</v>
      </c>
      <c r="T31" s="24">
        <f>Q31*0.6</f>
        <v>0.2286</v>
      </c>
      <c r="U31" s="19"/>
      <c r="V31" s="19"/>
      <c r="W31" s="19"/>
      <c r="X31" s="19"/>
      <c r="Y31" s="19"/>
      <c r="Z31" s="52"/>
      <c r="AA31" s="52"/>
      <c r="AB31" s="52"/>
      <c r="AC31" s="52"/>
      <c r="AD31" s="17">
        <f t="shared" si="7"/>
        <v>2016</v>
      </c>
      <c r="AE31" s="17">
        <f t="shared" si="7"/>
        <v>25</v>
      </c>
      <c r="AF31" s="17" t="str">
        <f t="shared" si="7"/>
        <v>-</v>
      </c>
      <c r="AG31" s="17" t="str">
        <f t="shared" si="7"/>
        <v>АВВГ</v>
      </c>
      <c r="AH31" s="17" t="str">
        <f t="shared" si="7"/>
        <v>0,16 км</v>
      </c>
      <c r="AI31" s="134"/>
    </row>
    <row r="32" spans="1:35" s="3" customFormat="1" ht="31.5">
      <c r="A32" s="123">
        <f t="shared" si="1"/>
        <v>12</v>
      </c>
      <c r="B32" s="51" t="str">
        <f>'приложение 1_1'!B29</f>
        <v>Реконструкция КЛ-0,4 кВ от ТП-41 до эл.щита по ул.Проскурина,33, L=0,16 км</v>
      </c>
      <c r="C32" s="19"/>
      <c r="D32" s="19"/>
      <c r="E32" s="19"/>
      <c r="F32" s="19"/>
      <c r="G32" s="17"/>
      <c r="H32" s="17"/>
      <c r="I32" s="17"/>
      <c r="J32" s="19"/>
      <c r="K32" s="17">
        <f>'приложение 1_1'!F29</f>
        <v>2016</v>
      </c>
      <c r="L32" s="17">
        <v>25</v>
      </c>
      <c r="M32" s="121" t="s">
        <v>82</v>
      </c>
      <c r="N32" s="121" t="s">
        <v>212</v>
      </c>
      <c r="O32" s="17" t="str">
        <f>'приложение 1_1'!D29</f>
        <v>0,16 км</v>
      </c>
      <c r="P32" s="19"/>
      <c r="Q32" s="24">
        <f>'приложение 1_1'!G29</f>
        <v>0.381</v>
      </c>
      <c r="R32" s="24">
        <f t="shared" si="2"/>
        <v>0.01905</v>
      </c>
      <c r="S32" s="24">
        <f t="shared" si="3"/>
        <v>0.13335</v>
      </c>
      <c r="T32" s="24">
        <f t="shared" si="4"/>
        <v>0.2286</v>
      </c>
      <c r="U32" s="19"/>
      <c r="V32" s="19"/>
      <c r="W32" s="19"/>
      <c r="X32" s="19"/>
      <c r="Y32" s="19"/>
      <c r="Z32" s="52"/>
      <c r="AA32" s="52"/>
      <c r="AB32" s="52"/>
      <c r="AC32" s="52"/>
      <c r="AD32" s="17">
        <f t="shared" si="7"/>
        <v>2016</v>
      </c>
      <c r="AE32" s="17">
        <f t="shared" si="7"/>
        <v>25</v>
      </c>
      <c r="AF32" s="17" t="str">
        <f t="shared" si="7"/>
        <v>-</v>
      </c>
      <c r="AG32" s="17" t="str">
        <f t="shared" si="7"/>
        <v>АВВГ</v>
      </c>
      <c r="AH32" s="17" t="str">
        <f t="shared" si="7"/>
        <v>0,16 км</v>
      </c>
      <c r="AI32" s="134"/>
    </row>
    <row r="33" spans="1:35" s="3" customFormat="1" ht="31.5">
      <c r="A33" s="114" t="s">
        <v>4</v>
      </c>
      <c r="B33" s="8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9"/>
      <c r="S33" s="19"/>
      <c r="T33" s="19"/>
      <c r="U33" s="19"/>
      <c r="V33" s="8"/>
      <c r="W33" s="8"/>
      <c r="X33" s="8"/>
      <c r="Y33" s="8"/>
      <c r="Z33" s="52"/>
      <c r="AA33" s="52"/>
      <c r="AB33" s="52"/>
      <c r="AC33" s="17"/>
      <c r="AD33" s="52"/>
      <c r="AE33" s="52"/>
      <c r="AF33" s="52"/>
      <c r="AG33" s="52"/>
      <c r="AH33" s="52"/>
      <c r="AI33" s="134"/>
    </row>
    <row r="34" spans="1:35" s="3" customFormat="1" ht="15.75">
      <c r="A34" s="123">
        <v>1</v>
      </c>
      <c r="B34" s="19" t="s">
        <v>32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52"/>
      <c r="AA34" s="52"/>
      <c r="AB34" s="52"/>
      <c r="AC34" s="52"/>
      <c r="AD34" s="52"/>
      <c r="AE34" s="52"/>
      <c r="AF34" s="52"/>
      <c r="AG34" s="52"/>
      <c r="AH34" s="52"/>
      <c r="AI34" s="134"/>
    </row>
    <row r="35" spans="1:35" s="3" customFormat="1" ht="15.75">
      <c r="A35" s="123">
        <v>2</v>
      </c>
      <c r="B35" s="19" t="s">
        <v>33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52"/>
      <c r="AA35" s="52"/>
      <c r="AB35" s="52"/>
      <c r="AC35" s="52"/>
      <c r="AD35" s="52"/>
      <c r="AE35" s="52"/>
      <c r="AF35" s="52"/>
      <c r="AG35" s="52"/>
      <c r="AH35" s="52"/>
      <c r="AI35" s="134"/>
    </row>
    <row r="36" spans="1:35" s="3" customFormat="1" ht="15.75">
      <c r="A36" s="123" t="s">
        <v>34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52"/>
      <c r="AA36" s="52"/>
      <c r="AB36" s="52"/>
      <c r="AC36" s="52"/>
      <c r="AD36" s="52"/>
      <c r="AE36" s="52"/>
      <c r="AF36" s="52"/>
      <c r="AG36" s="52"/>
      <c r="AH36" s="52"/>
      <c r="AI36" s="134"/>
    </row>
    <row r="37" spans="1:35" s="3" customFormat="1" ht="15.75">
      <c r="A37" s="114" t="s">
        <v>5</v>
      </c>
      <c r="B37" s="8" t="s">
        <v>35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5">
        <f>Q38</f>
        <v>1.2711864406779663</v>
      </c>
      <c r="R37" s="19"/>
      <c r="S37" s="19"/>
      <c r="T37" s="19"/>
      <c r="U37" s="19"/>
      <c r="V37" s="8"/>
      <c r="W37" s="8"/>
      <c r="X37" s="8"/>
      <c r="Y37" s="8"/>
      <c r="Z37" s="52"/>
      <c r="AA37" s="52"/>
      <c r="AB37" s="52"/>
      <c r="AC37" s="52"/>
      <c r="AD37" s="52"/>
      <c r="AE37" s="52"/>
      <c r="AF37" s="52"/>
      <c r="AG37" s="52"/>
      <c r="AH37" s="52"/>
      <c r="AI37" s="134"/>
    </row>
    <row r="38" spans="1:35" s="3" customFormat="1" ht="15.75">
      <c r="A38" s="123">
        <v>1</v>
      </c>
      <c r="B38" s="51" t="str">
        <f>'приложение 1_1'!B35</f>
        <v>Внутренний контур АСКУЭ</v>
      </c>
      <c r="C38" s="8"/>
      <c r="D38" s="8"/>
      <c r="E38" s="8"/>
      <c r="F38" s="8"/>
      <c r="G38" s="17"/>
      <c r="H38" s="8"/>
      <c r="I38" s="8"/>
      <c r="J38" s="8"/>
      <c r="K38" s="17"/>
      <c r="L38" s="17"/>
      <c r="M38" s="17"/>
      <c r="N38" s="17"/>
      <c r="O38" s="17"/>
      <c r="P38" s="8"/>
      <c r="Q38" s="24">
        <f>'приложение 1_1'!G35</f>
        <v>1.2711864406779663</v>
      </c>
      <c r="R38" s="17"/>
      <c r="S38" s="17"/>
      <c r="T38" s="17"/>
      <c r="U38" s="19"/>
      <c r="V38" s="8"/>
      <c r="W38" s="8"/>
      <c r="X38" s="8"/>
      <c r="Y38" s="8"/>
      <c r="Z38" s="52"/>
      <c r="AA38" s="52"/>
      <c r="AB38" s="52"/>
      <c r="AC38" s="52"/>
      <c r="AD38" s="17"/>
      <c r="AE38" s="52"/>
      <c r="AF38" s="17"/>
      <c r="AG38" s="17"/>
      <c r="AH38" s="17"/>
      <c r="AI38" s="134"/>
    </row>
    <row r="39" spans="1:35" s="3" customFormat="1" ht="15.75">
      <c r="A39" s="125" t="s">
        <v>7</v>
      </c>
      <c r="B39" s="33" t="str">
        <f>'приложение 1_1'!B36</f>
        <v>Оборудование, не входящее в сметы</v>
      </c>
      <c r="C39" s="19"/>
      <c r="D39" s="81"/>
      <c r="E39" s="81"/>
      <c r="F39" s="81"/>
      <c r="G39" s="12"/>
      <c r="H39" s="12"/>
      <c r="I39" s="12"/>
      <c r="J39" s="12"/>
      <c r="K39" s="81"/>
      <c r="L39" s="81"/>
      <c r="M39" s="81"/>
      <c r="N39" s="81"/>
      <c r="O39" s="81"/>
      <c r="P39" s="81"/>
      <c r="Q39" s="13">
        <f>Q40</f>
        <v>4</v>
      </c>
      <c r="R39" s="99"/>
      <c r="S39" s="99"/>
      <c r="T39" s="13">
        <f>T40</f>
        <v>4</v>
      </c>
      <c r="U39" s="81"/>
      <c r="V39" s="81"/>
      <c r="W39" s="81"/>
      <c r="X39" s="81"/>
      <c r="Y39" s="81"/>
      <c r="Z39" s="12"/>
      <c r="AA39" s="12"/>
      <c r="AB39" s="12"/>
      <c r="AC39" s="12"/>
      <c r="AD39" s="172"/>
      <c r="AE39" s="172"/>
      <c r="AF39" s="172"/>
      <c r="AG39" s="172"/>
      <c r="AH39" s="172"/>
      <c r="AI39" s="137"/>
    </row>
    <row r="40" spans="1:35" s="3" customFormat="1" ht="15.75">
      <c r="A40" s="123">
        <v>1</v>
      </c>
      <c r="B40" s="19" t="str">
        <f>'приложение 1_1'!B37</f>
        <v>Оборудование, не требующее монтажа</v>
      </c>
      <c r="C40" s="19"/>
      <c r="D40" s="19"/>
      <c r="E40" s="19"/>
      <c r="F40" s="19"/>
      <c r="G40" s="17"/>
      <c r="H40" s="17"/>
      <c r="I40" s="17"/>
      <c r="J40" s="17"/>
      <c r="K40" s="19"/>
      <c r="L40" s="19"/>
      <c r="M40" s="19"/>
      <c r="N40" s="19"/>
      <c r="O40" s="19"/>
      <c r="P40" s="19"/>
      <c r="Q40" s="24">
        <f>'приложение 1_1'!G37</f>
        <v>4</v>
      </c>
      <c r="R40" s="24"/>
      <c r="S40" s="24"/>
      <c r="T40" s="24">
        <f>Q40</f>
        <v>4</v>
      </c>
      <c r="U40" s="19"/>
      <c r="V40" s="19"/>
      <c r="W40" s="19"/>
      <c r="X40" s="19"/>
      <c r="Y40" s="19"/>
      <c r="Z40" s="17"/>
      <c r="AA40" s="17"/>
      <c r="AB40" s="17"/>
      <c r="AC40" s="17"/>
      <c r="AD40" s="52"/>
      <c r="AE40" s="52"/>
      <c r="AF40" s="52"/>
      <c r="AG40" s="52"/>
      <c r="AH40" s="52"/>
      <c r="AI40" s="134"/>
    </row>
    <row r="41" spans="1:35" s="3" customFormat="1" ht="47.25">
      <c r="A41" s="114" t="s">
        <v>145</v>
      </c>
      <c r="B41" s="8" t="s">
        <v>37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9"/>
      <c r="S41" s="19"/>
      <c r="T41" s="19"/>
      <c r="U41" s="19"/>
      <c r="V41" s="8"/>
      <c r="W41" s="8"/>
      <c r="X41" s="8"/>
      <c r="Y41" s="8"/>
      <c r="Z41" s="52"/>
      <c r="AA41" s="52"/>
      <c r="AB41" s="52"/>
      <c r="AC41" s="52"/>
      <c r="AD41" s="52"/>
      <c r="AE41" s="52"/>
      <c r="AF41" s="52"/>
      <c r="AG41" s="52"/>
      <c r="AH41" s="52"/>
      <c r="AI41" s="134"/>
    </row>
    <row r="42" spans="1:35" s="3" customFormat="1" ht="15.75">
      <c r="A42" s="123">
        <v>1</v>
      </c>
      <c r="B42" s="19" t="s">
        <v>32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2"/>
      <c r="AA42" s="52"/>
      <c r="AB42" s="52"/>
      <c r="AC42" s="52"/>
      <c r="AD42" s="52"/>
      <c r="AE42" s="52"/>
      <c r="AF42" s="52"/>
      <c r="AG42" s="52"/>
      <c r="AH42" s="52"/>
      <c r="AI42" s="134"/>
    </row>
    <row r="43" spans="1:35" s="3" customFormat="1" ht="15.75">
      <c r="A43" s="123">
        <v>2</v>
      </c>
      <c r="B43" s="19" t="s">
        <v>33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2"/>
      <c r="AA43" s="52"/>
      <c r="AB43" s="52"/>
      <c r="AC43" s="52"/>
      <c r="AD43" s="52"/>
      <c r="AE43" s="52"/>
      <c r="AF43" s="52"/>
      <c r="AG43" s="52"/>
      <c r="AH43" s="52"/>
      <c r="AI43" s="134"/>
    </row>
    <row r="44" spans="1:35" s="3" customFormat="1" ht="15.75">
      <c r="A44" s="123" t="s">
        <v>34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2"/>
      <c r="AA44" s="52"/>
      <c r="AB44" s="52"/>
      <c r="AC44" s="52"/>
      <c r="AD44" s="52"/>
      <c r="AE44" s="52"/>
      <c r="AF44" s="52"/>
      <c r="AG44" s="52"/>
      <c r="AH44" s="52"/>
      <c r="AI44" s="134"/>
    </row>
    <row r="45" spans="1:35" s="3" customFormat="1" ht="15.75">
      <c r="A45" s="114" t="s">
        <v>38</v>
      </c>
      <c r="B45" s="8" t="s">
        <v>39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54">
        <f>Q46+Q50+Q54</f>
        <v>2.848</v>
      </c>
      <c r="R45" s="54">
        <f>R46+R50+R54</f>
        <v>0.14240000000000003</v>
      </c>
      <c r="S45" s="54">
        <f>S46+S50+S54</f>
        <v>0.7120000000000001</v>
      </c>
      <c r="T45" s="54">
        <f>T46+T50+T54</f>
        <v>1.9935999999999998</v>
      </c>
      <c r="U45" s="8"/>
      <c r="V45" s="8"/>
      <c r="W45" s="8"/>
      <c r="X45" s="8"/>
      <c r="Y45" s="8"/>
      <c r="Z45" s="52"/>
      <c r="AA45" s="52"/>
      <c r="AB45" s="52"/>
      <c r="AC45" s="52"/>
      <c r="AD45" s="52"/>
      <c r="AE45" s="52"/>
      <c r="AF45" s="52"/>
      <c r="AG45" s="52"/>
      <c r="AH45" s="52"/>
      <c r="AI45" s="134"/>
    </row>
    <row r="46" spans="1:35" s="3" customFormat="1" ht="31.5">
      <c r="A46" s="104" t="s">
        <v>8</v>
      </c>
      <c r="B46" s="8" t="s">
        <v>30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1">
        <f>SUM(Q47:Q49)</f>
        <v>2.848</v>
      </c>
      <c r="R46" s="21">
        <f>SUM(R47:R49)</f>
        <v>0.14240000000000003</v>
      </c>
      <c r="S46" s="21">
        <f>SUM(S47:S49)</f>
        <v>0.7120000000000001</v>
      </c>
      <c r="T46" s="21">
        <f>SUM(T47:T49)</f>
        <v>1.9935999999999998</v>
      </c>
      <c r="U46" s="8"/>
      <c r="V46" s="8"/>
      <c r="W46" s="8"/>
      <c r="X46" s="8"/>
      <c r="Y46" s="8"/>
      <c r="Z46" s="52"/>
      <c r="AA46" s="52"/>
      <c r="AB46" s="52"/>
      <c r="AC46" s="52"/>
      <c r="AD46" s="52"/>
      <c r="AE46" s="52"/>
      <c r="AF46" s="52"/>
      <c r="AG46" s="52"/>
      <c r="AH46" s="52"/>
      <c r="AI46" s="134"/>
    </row>
    <row r="47" spans="1:35" s="3" customFormat="1" ht="31.5">
      <c r="A47" s="123">
        <v>1</v>
      </c>
      <c r="B47" s="51" t="str">
        <f>'приложение 1_1'!B44</f>
        <v>Строительство ВЛ 0,4кВ мрн Пролетарская - Маяковского</v>
      </c>
      <c r="C47" s="19"/>
      <c r="D47" s="19"/>
      <c r="E47" s="19"/>
      <c r="F47" s="19"/>
      <c r="G47" s="17">
        <f>'приложение 1_1'!F44</f>
        <v>2016</v>
      </c>
      <c r="H47" s="17">
        <v>10</v>
      </c>
      <c r="I47" s="121"/>
      <c r="J47" s="55" t="str">
        <f>'приложение 1_1'!D44</f>
        <v>км</v>
      </c>
      <c r="K47" s="17">
        <f>'приложение 1_1'!F44</f>
        <v>2016</v>
      </c>
      <c r="L47" s="17">
        <v>10</v>
      </c>
      <c r="M47" s="121" t="s">
        <v>84</v>
      </c>
      <c r="N47" s="121" t="s">
        <v>242</v>
      </c>
      <c r="O47" s="121" t="s">
        <v>243</v>
      </c>
      <c r="P47" s="19"/>
      <c r="Q47" s="24">
        <f>'приложение 1_1'!G44</f>
        <v>0.898</v>
      </c>
      <c r="R47" s="24">
        <f>Q47*0.05</f>
        <v>0.0449</v>
      </c>
      <c r="S47" s="24">
        <f>Q47-R47-T47</f>
        <v>0.22450000000000003</v>
      </c>
      <c r="T47" s="24">
        <f>Q47*0.7</f>
        <v>0.6285999999999999</v>
      </c>
      <c r="U47" s="53"/>
      <c r="V47" s="19"/>
      <c r="W47" s="19"/>
      <c r="X47" s="19"/>
      <c r="Y47" s="19"/>
      <c r="Z47" s="17">
        <f aca="true" t="shared" si="8" ref="Z47:AC49">G47</f>
        <v>2016</v>
      </c>
      <c r="AA47" s="17">
        <f t="shared" si="8"/>
        <v>10</v>
      </c>
      <c r="AB47" s="17">
        <f t="shared" si="8"/>
        <v>0</v>
      </c>
      <c r="AC47" s="55" t="str">
        <f t="shared" si="8"/>
        <v>км</v>
      </c>
      <c r="AD47" s="17">
        <f aca="true" t="shared" si="9" ref="AD47:AH48">K47</f>
        <v>2016</v>
      </c>
      <c r="AE47" s="17">
        <f t="shared" si="9"/>
        <v>10</v>
      </c>
      <c r="AF47" s="17" t="str">
        <f t="shared" si="9"/>
        <v>СН-9,5</v>
      </c>
      <c r="AG47" s="17" t="str">
        <f t="shared" si="9"/>
        <v>СИП-2</v>
      </c>
      <c r="AH47" s="17" t="str">
        <f t="shared" si="9"/>
        <v>0,0 км</v>
      </c>
      <c r="AI47" s="134"/>
    </row>
    <row r="48" spans="1:35" s="3" customFormat="1" ht="15.75">
      <c r="A48" s="123">
        <f>A47+1</f>
        <v>2</v>
      </c>
      <c r="B48" s="51" t="str">
        <f>'приложение 1_1'!B45</f>
        <v>Строительство ВЛ 0,4кВ мрн "Ветеран"</v>
      </c>
      <c r="C48" s="19"/>
      <c r="D48" s="19"/>
      <c r="E48" s="19"/>
      <c r="F48" s="19"/>
      <c r="G48" s="17">
        <f>'приложение 1_1'!F45</f>
        <v>2016</v>
      </c>
      <c r="H48" s="17">
        <v>10</v>
      </c>
      <c r="I48" s="121"/>
      <c r="J48" s="55" t="str">
        <f>'приложение 1_1'!D45</f>
        <v>км</v>
      </c>
      <c r="K48" s="17">
        <f>'приложение 1_1'!F45</f>
        <v>2016</v>
      </c>
      <c r="L48" s="17">
        <v>10</v>
      </c>
      <c r="M48" s="121" t="s">
        <v>84</v>
      </c>
      <c r="N48" s="121" t="s">
        <v>242</v>
      </c>
      <c r="O48" s="121" t="s">
        <v>243</v>
      </c>
      <c r="P48" s="19"/>
      <c r="Q48" s="24">
        <f>'приложение 1_1'!G45</f>
        <v>0.95</v>
      </c>
      <c r="R48" s="24">
        <f>Q48*0.05</f>
        <v>0.0475</v>
      </c>
      <c r="S48" s="24">
        <f>Q48-R48-T48</f>
        <v>0.23750000000000004</v>
      </c>
      <c r="T48" s="24">
        <f>Q48*0.7</f>
        <v>0.6649999999999999</v>
      </c>
      <c r="U48" s="53"/>
      <c r="V48" s="19"/>
      <c r="W48" s="19"/>
      <c r="X48" s="19"/>
      <c r="Y48" s="19"/>
      <c r="Z48" s="17">
        <f>G48</f>
        <v>2016</v>
      </c>
      <c r="AA48" s="17">
        <f>H48</f>
        <v>10</v>
      </c>
      <c r="AB48" s="17">
        <f>I48</f>
        <v>0</v>
      </c>
      <c r="AC48" s="55" t="str">
        <f>J48</f>
        <v>км</v>
      </c>
      <c r="AD48" s="17">
        <f t="shared" si="9"/>
        <v>2016</v>
      </c>
      <c r="AE48" s="17">
        <f t="shared" si="9"/>
        <v>10</v>
      </c>
      <c r="AF48" s="17" t="str">
        <f t="shared" si="9"/>
        <v>СН-9,5</v>
      </c>
      <c r="AG48" s="17" t="str">
        <f t="shared" si="9"/>
        <v>СИП-2</v>
      </c>
      <c r="AH48" s="17" t="str">
        <f t="shared" si="9"/>
        <v>0,0 км</v>
      </c>
      <c r="AI48" s="134"/>
    </row>
    <row r="49" spans="1:35" s="3" customFormat="1" ht="47.25">
      <c r="A49" s="123">
        <f>A48+1</f>
        <v>3</v>
      </c>
      <c r="B49" s="51" t="str">
        <f>'приложение 1_1'!B46</f>
        <v>Строительство КТП 400/10/0,4 и КЛ - 10 кВ, L = 0,3 км на ул. Первомайская, п.Иноземцево</v>
      </c>
      <c r="C49" s="19"/>
      <c r="D49" s="19"/>
      <c r="E49" s="19"/>
      <c r="F49" s="19"/>
      <c r="G49" s="17">
        <f>'приложение 1_1'!F46</f>
        <v>2016</v>
      </c>
      <c r="H49" s="17">
        <v>25</v>
      </c>
      <c r="I49" s="121" t="s">
        <v>213</v>
      </c>
      <c r="J49" s="55" t="str">
        <f>'приложение 1_1'!D46</f>
        <v>0,40 МВА</v>
      </c>
      <c r="K49" s="17">
        <f>'приложение 1_1'!F46</f>
        <v>2016</v>
      </c>
      <c r="L49" s="17">
        <v>25</v>
      </c>
      <c r="M49" s="121" t="s">
        <v>82</v>
      </c>
      <c r="N49" s="17" t="s">
        <v>83</v>
      </c>
      <c r="O49" s="121" t="s">
        <v>214</v>
      </c>
      <c r="P49" s="19"/>
      <c r="Q49" s="24">
        <f>'приложение 1_1'!G46</f>
        <v>1</v>
      </c>
      <c r="R49" s="24">
        <f>Q49*0.05</f>
        <v>0.05</v>
      </c>
      <c r="S49" s="24">
        <f>Q49-R49-T49</f>
        <v>0.25</v>
      </c>
      <c r="T49" s="24">
        <f>Q49*0.7</f>
        <v>0.7</v>
      </c>
      <c r="U49" s="53"/>
      <c r="V49" s="19"/>
      <c r="W49" s="19"/>
      <c r="X49" s="19"/>
      <c r="Y49" s="19"/>
      <c r="Z49" s="17">
        <f t="shared" si="8"/>
        <v>2016</v>
      </c>
      <c r="AA49" s="17">
        <f t="shared" si="8"/>
        <v>25</v>
      </c>
      <c r="AB49" s="17" t="str">
        <f t="shared" si="8"/>
        <v>1хТМГ</v>
      </c>
      <c r="AC49" s="55" t="str">
        <f t="shared" si="8"/>
        <v>0,40 МВА</v>
      </c>
      <c r="AD49" s="17">
        <f>K49</f>
        <v>2016</v>
      </c>
      <c r="AE49" s="17">
        <v>25</v>
      </c>
      <c r="AF49" s="121" t="s">
        <v>82</v>
      </c>
      <c r="AG49" s="17" t="str">
        <f>N49</f>
        <v>АСБ 3х240</v>
      </c>
      <c r="AH49" s="17" t="str">
        <f>O49</f>
        <v>0,30 км</v>
      </c>
      <c r="AI49" s="134"/>
    </row>
    <row r="50" spans="1:35" s="3" customFormat="1" ht="15.75">
      <c r="A50" s="104" t="s">
        <v>9</v>
      </c>
      <c r="B50" s="33" t="s">
        <v>40</v>
      </c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83">
        <f>SUM(Q51:Q53)</f>
        <v>0</v>
      </c>
      <c r="R50" s="183">
        <f>SUM(R51:R51)</f>
        <v>0</v>
      </c>
      <c r="S50" s="183">
        <f>SUM(S51:S51)</f>
        <v>0</v>
      </c>
      <c r="T50" s="183">
        <f>SUM(T51:T51)</f>
        <v>0</v>
      </c>
      <c r="U50" s="27"/>
      <c r="V50" s="32"/>
      <c r="W50" s="32"/>
      <c r="X50" s="32"/>
      <c r="Y50" s="32"/>
      <c r="Z50" s="98"/>
      <c r="AA50" s="98"/>
      <c r="AB50" s="98"/>
      <c r="AC50" s="98"/>
      <c r="AD50" s="98"/>
      <c r="AE50" s="98"/>
      <c r="AF50" s="98"/>
      <c r="AG50" s="98"/>
      <c r="AH50" s="98"/>
      <c r="AI50" s="135"/>
    </row>
    <row r="51" spans="1:256" ht="15.75">
      <c r="A51" s="123">
        <v>1</v>
      </c>
      <c r="B51" s="19" t="s">
        <v>32</v>
      </c>
      <c r="C51" s="97"/>
      <c r="D51" s="100"/>
      <c r="E51" s="100"/>
      <c r="F51" s="100"/>
      <c r="G51" s="100"/>
      <c r="H51" s="100"/>
      <c r="I51" s="100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2"/>
      <c r="W51" s="102"/>
      <c r="X51" s="102"/>
      <c r="Y51" s="102"/>
      <c r="Z51" s="102"/>
      <c r="AA51" s="102"/>
      <c r="AB51" s="102"/>
      <c r="AC51" s="102"/>
      <c r="AD51" s="171"/>
      <c r="AE51" s="171"/>
      <c r="AF51" s="171"/>
      <c r="AG51" s="171"/>
      <c r="AH51" s="171"/>
      <c r="AI51" s="136"/>
      <c r="IV51"/>
    </row>
    <row r="52" spans="1:256" ht="15.75">
      <c r="A52" s="123">
        <v>2</v>
      </c>
      <c r="B52" s="19" t="s">
        <v>33</v>
      </c>
      <c r="C52" s="97"/>
      <c r="D52" s="100"/>
      <c r="E52" s="100"/>
      <c r="F52" s="100"/>
      <c r="G52" s="100"/>
      <c r="H52" s="100"/>
      <c r="I52" s="100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  <c r="W52" s="102"/>
      <c r="X52" s="102"/>
      <c r="Y52" s="102"/>
      <c r="Z52" s="102"/>
      <c r="AA52" s="102"/>
      <c r="AB52" s="102"/>
      <c r="AC52" s="102"/>
      <c r="AD52" s="171"/>
      <c r="AE52" s="171"/>
      <c r="AF52" s="171"/>
      <c r="AG52" s="171"/>
      <c r="AH52" s="171"/>
      <c r="AI52" s="136"/>
      <c r="IV52"/>
    </row>
    <row r="53" spans="1:256" ht="15.75">
      <c r="A53" s="124" t="s">
        <v>34</v>
      </c>
      <c r="B53" s="27"/>
      <c r="C53" s="97"/>
      <c r="D53" s="100"/>
      <c r="E53" s="100"/>
      <c r="F53" s="100"/>
      <c r="G53" s="100"/>
      <c r="H53" s="100"/>
      <c r="I53" s="100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2"/>
      <c r="W53" s="102"/>
      <c r="X53" s="102"/>
      <c r="Y53" s="102"/>
      <c r="Z53" s="102"/>
      <c r="AA53" s="102"/>
      <c r="AB53" s="102"/>
      <c r="AC53" s="102"/>
      <c r="AD53" s="171"/>
      <c r="AE53" s="171"/>
      <c r="AF53" s="171"/>
      <c r="AG53" s="171"/>
      <c r="AH53" s="171"/>
      <c r="AI53" s="136"/>
      <c r="IV53"/>
    </row>
    <row r="54" spans="1:35" ht="15.75">
      <c r="A54" s="125" t="s">
        <v>11</v>
      </c>
      <c r="B54" s="33" t="str">
        <f>'приложение 1_1'!B51</f>
        <v>Прочее электросетевое оборудование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85">
        <f>Q55</f>
        <v>0</v>
      </c>
      <c r="R54" s="16"/>
      <c r="S54" s="16"/>
      <c r="T54" s="185">
        <f>T55</f>
        <v>0</v>
      </c>
      <c r="U54" s="19"/>
      <c r="V54" s="19"/>
      <c r="W54" s="19"/>
      <c r="X54" s="19"/>
      <c r="Y54" s="19"/>
      <c r="Z54" s="19"/>
      <c r="AA54" s="19"/>
      <c r="AB54" s="19"/>
      <c r="AC54" s="19"/>
      <c r="AD54" s="52"/>
      <c r="AE54" s="52"/>
      <c r="AF54" s="52"/>
      <c r="AG54" s="52"/>
      <c r="AH54" s="52"/>
      <c r="AI54" s="133"/>
    </row>
    <row r="55" spans="1:35" ht="15.75">
      <c r="A55" s="123">
        <v>1</v>
      </c>
      <c r="B55" s="116"/>
      <c r="C55" s="19"/>
      <c r="D55" s="19"/>
      <c r="E55" s="19"/>
      <c r="F55" s="19"/>
      <c r="G55" s="17"/>
      <c r="H55" s="19"/>
      <c r="I55" s="19"/>
      <c r="J55" s="19"/>
      <c r="K55" s="19"/>
      <c r="L55" s="19"/>
      <c r="M55" s="19"/>
      <c r="N55" s="19"/>
      <c r="O55" s="19"/>
      <c r="P55" s="19"/>
      <c r="Q55" s="201"/>
      <c r="R55" s="16"/>
      <c r="S55" s="16"/>
      <c r="T55" s="201"/>
      <c r="U55" s="19"/>
      <c r="V55" s="19"/>
      <c r="W55" s="19"/>
      <c r="X55" s="19"/>
      <c r="Y55" s="19"/>
      <c r="Z55" s="19"/>
      <c r="AA55" s="19"/>
      <c r="AB55" s="19"/>
      <c r="AC55" s="19"/>
      <c r="AD55" s="52"/>
      <c r="AE55" s="52"/>
      <c r="AF55" s="52"/>
      <c r="AG55" s="52"/>
      <c r="AH55" s="52"/>
      <c r="AI55" s="133"/>
    </row>
    <row r="56" spans="1:35" ht="15.75" customHeight="1">
      <c r="A56" s="306" t="s">
        <v>45</v>
      </c>
      <c r="B56" s="33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19"/>
      <c r="S56" s="19"/>
      <c r="T56" s="19"/>
      <c r="U56" s="19"/>
      <c r="V56" s="56"/>
      <c r="W56" s="56"/>
      <c r="X56" s="56"/>
      <c r="Y56" s="56"/>
      <c r="Z56" s="1"/>
      <c r="AA56" s="1"/>
      <c r="AB56" s="1"/>
      <c r="AC56" s="1"/>
      <c r="AD56" s="52"/>
      <c r="AE56" s="52"/>
      <c r="AF56" s="52"/>
      <c r="AG56" s="52"/>
      <c r="AH56" s="52"/>
      <c r="AI56" s="133"/>
    </row>
    <row r="57" spans="1:35" ht="47.25">
      <c r="A57" s="114"/>
      <c r="B57" s="8" t="str">
        <f>'приложение 1_1'!B54</f>
        <v>Прочее новое строительство, в счёт оказания услуг по технологическому присоединению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6"/>
      <c r="R57" s="19"/>
      <c r="S57" s="19"/>
      <c r="T57" s="19"/>
      <c r="U57" s="19"/>
      <c r="V57" s="8"/>
      <c r="W57" s="8"/>
      <c r="X57" s="8"/>
      <c r="Y57" s="8"/>
      <c r="Z57" s="1"/>
      <c r="AA57" s="1"/>
      <c r="AB57" s="1"/>
      <c r="AC57" s="1"/>
      <c r="AD57" s="52"/>
      <c r="AE57" s="52"/>
      <c r="AF57" s="52"/>
      <c r="AG57" s="52"/>
      <c r="AH57" s="52"/>
      <c r="AI57" s="133"/>
    </row>
    <row r="58" spans="1:35" ht="15.75">
      <c r="A58" s="114"/>
      <c r="B58" s="19" t="str">
        <f>'приложение 1_1'!B55</f>
        <v>Объект 1</v>
      </c>
      <c r="C58" s="8"/>
      <c r="D58" s="8"/>
      <c r="E58" s="8"/>
      <c r="F58" s="8"/>
      <c r="G58" s="17"/>
      <c r="H58" s="8"/>
      <c r="I58" s="8"/>
      <c r="J58" s="8"/>
      <c r="K58" s="17"/>
      <c r="L58" s="8"/>
      <c r="M58" s="8"/>
      <c r="N58" s="8"/>
      <c r="O58" s="8"/>
      <c r="P58" s="8"/>
      <c r="Q58" s="34"/>
      <c r="R58" s="19"/>
      <c r="S58" s="19"/>
      <c r="T58" s="19"/>
      <c r="U58" s="19"/>
      <c r="V58" s="8"/>
      <c r="W58" s="8"/>
      <c r="X58" s="8"/>
      <c r="Y58" s="8"/>
      <c r="Z58" s="17"/>
      <c r="AA58" s="1"/>
      <c r="AB58" s="1"/>
      <c r="AC58" s="1"/>
      <c r="AD58" s="17"/>
      <c r="AE58" s="52"/>
      <c r="AF58" s="52"/>
      <c r="AG58" s="52"/>
      <c r="AH58" s="52"/>
      <c r="AI58" s="133"/>
    </row>
    <row r="59" spans="1:35" ht="31.5">
      <c r="A59" s="114"/>
      <c r="B59" s="8" t="s">
        <v>47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  <c r="S59" s="19"/>
      <c r="T59" s="19"/>
      <c r="U59" s="19"/>
      <c r="V59" s="8"/>
      <c r="W59" s="8"/>
      <c r="X59" s="8"/>
      <c r="Y59" s="8"/>
      <c r="Z59" s="1"/>
      <c r="AA59" s="1"/>
      <c r="AB59" s="1"/>
      <c r="AC59" s="1"/>
      <c r="AD59" s="52"/>
      <c r="AE59" s="52"/>
      <c r="AF59" s="52"/>
      <c r="AG59" s="52"/>
      <c r="AH59" s="52"/>
      <c r="AI59" s="133"/>
    </row>
    <row r="60" spans="1:35" ht="15.75">
      <c r="A60" s="123">
        <v>1</v>
      </c>
      <c r="B60" s="19" t="s">
        <v>32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"/>
      <c r="AA60" s="1"/>
      <c r="AB60" s="1"/>
      <c r="AC60" s="1"/>
      <c r="AD60" s="52"/>
      <c r="AE60" s="52"/>
      <c r="AF60" s="52"/>
      <c r="AG60" s="52"/>
      <c r="AH60" s="52"/>
      <c r="AI60" s="133"/>
    </row>
    <row r="61" spans="1:35" ht="15.75">
      <c r="A61" s="123">
        <v>2</v>
      </c>
      <c r="B61" s="19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"/>
      <c r="AA61" s="1"/>
      <c r="AB61" s="1"/>
      <c r="AC61" s="1"/>
      <c r="AD61" s="52"/>
      <c r="AE61" s="52"/>
      <c r="AF61" s="52"/>
      <c r="AG61" s="52"/>
      <c r="AH61" s="52"/>
      <c r="AI61" s="133"/>
    </row>
    <row r="62" spans="1:35" ht="16.5" thickBot="1">
      <c r="A62" s="129" t="s">
        <v>34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8"/>
      <c r="AA62" s="138"/>
      <c r="AB62" s="138"/>
      <c r="AC62" s="138"/>
      <c r="AD62" s="173"/>
      <c r="AE62" s="173"/>
      <c r="AF62" s="173"/>
      <c r="AG62" s="173"/>
      <c r="AH62" s="173"/>
      <c r="AI62" s="139"/>
    </row>
    <row r="63" spans="1:25" ht="15.75">
      <c r="A63" s="38"/>
      <c r="B63" s="39"/>
      <c r="C63" s="39"/>
      <c r="D63" s="39"/>
      <c r="E63" s="39"/>
      <c r="F63" s="39"/>
      <c r="G63" s="39"/>
      <c r="H63" s="40"/>
      <c r="I63" s="40"/>
      <c r="J63" s="40"/>
      <c r="K63" s="40"/>
      <c r="L63" s="40"/>
      <c r="M63" s="40"/>
      <c r="N63" s="40"/>
      <c r="O63" s="40"/>
      <c r="P63" s="39"/>
      <c r="Q63" s="39"/>
      <c r="R63" s="39"/>
      <c r="S63" s="40"/>
      <c r="T63" s="40"/>
      <c r="U63" s="40"/>
      <c r="V63" s="39"/>
      <c r="W63" s="39"/>
      <c r="X63" s="39"/>
      <c r="Y63" s="39"/>
    </row>
    <row r="64" spans="1:25" ht="15.75" customHeight="1">
      <c r="A64" s="38"/>
      <c r="B64" s="308" t="s">
        <v>86</v>
      </c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57"/>
      <c r="W64" s="57"/>
      <c r="X64" s="57"/>
      <c r="Y64" s="57"/>
    </row>
    <row r="65" spans="1:2" ht="15.75">
      <c r="A65" s="42"/>
      <c r="B65" s="2" t="s">
        <v>87</v>
      </c>
    </row>
    <row r="66" spans="1:21" ht="15.75">
      <c r="A66" s="42"/>
      <c r="S66" s="2"/>
      <c r="T66" s="2"/>
      <c r="U66" s="2"/>
    </row>
    <row r="67" spans="1:34" ht="15.75">
      <c r="A67" s="42"/>
      <c r="C67" t="s">
        <v>193</v>
      </c>
      <c r="D67" s="3"/>
      <c r="E67" s="3"/>
      <c r="F67" s="3"/>
      <c r="G67" s="3"/>
      <c r="J67" s="2"/>
      <c r="K67" s="2"/>
      <c r="L67" s="2"/>
      <c r="M67" s="2"/>
      <c r="N67" s="2"/>
      <c r="O67" s="2"/>
      <c r="S67" s="2"/>
      <c r="T67" s="22" t="s">
        <v>194</v>
      </c>
      <c r="U67" s="2"/>
      <c r="AD67" s="2"/>
      <c r="AE67" s="2"/>
      <c r="AF67" s="2"/>
      <c r="AG67" s="2"/>
      <c r="AH67" s="2"/>
    </row>
    <row r="68" ht="15.75">
      <c r="A68" s="42"/>
    </row>
    <row r="69" ht="15.75">
      <c r="A69" s="42"/>
    </row>
    <row r="70" spans="19:21" ht="33.75" customHeight="1">
      <c r="S70" s="2"/>
      <c r="T70" s="2"/>
      <c r="U70" s="2"/>
    </row>
    <row r="71" ht="15.75">
      <c r="A71" s="3"/>
    </row>
  </sheetData>
  <sheetProtection selectLockedCells="1" selectUnlockedCells="1"/>
  <mergeCells count="17">
    <mergeCell ref="AI16:AI17"/>
    <mergeCell ref="A56:B56"/>
    <mergeCell ref="B64:U64"/>
    <mergeCell ref="P16:P17"/>
    <mergeCell ref="V16:Y16"/>
    <mergeCell ref="Z16:AC16"/>
    <mergeCell ref="AD16:AH16"/>
    <mergeCell ref="A6:U6"/>
    <mergeCell ref="AF11:AG11"/>
    <mergeCell ref="A15:A17"/>
    <mergeCell ref="B15:B17"/>
    <mergeCell ref="C15:P15"/>
    <mergeCell ref="Q15:U16"/>
    <mergeCell ref="V15:AI15"/>
    <mergeCell ref="C16:F16"/>
    <mergeCell ref="G16:J16"/>
    <mergeCell ref="K16:O16"/>
  </mergeCells>
  <printOptions/>
  <pageMargins left="0.1968503937007874" right="0.15748031496062992" top="0.1968503937007874" bottom="0.1968503937007874" header="0.11811023622047245" footer="0.11811023622047245"/>
  <pageSetup fitToHeight="5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  <pageSetUpPr fitToPage="1"/>
  </sheetPr>
  <dimension ref="A1:F51"/>
  <sheetViews>
    <sheetView zoomScale="85" zoomScaleNormal="85" zoomScaleSheetLayoutView="70" zoomScalePageLayoutView="0" workbookViewId="0" topLeftCell="A31">
      <selection activeCell="B32" sqref="B32"/>
    </sheetView>
  </sheetViews>
  <sheetFormatPr defaultColWidth="9.00390625" defaultRowHeight="15.75"/>
  <cols>
    <col min="1" max="1" width="5.50390625" style="2" customWidth="1"/>
    <col min="2" max="2" width="75.75390625" style="2" customWidth="1"/>
    <col min="3" max="3" width="13.25390625" style="2" customWidth="1"/>
    <col min="4" max="5" width="12.375" style="2" customWidth="1"/>
    <col min="6" max="6" width="12.125" style="2" customWidth="1"/>
    <col min="7" max="16384" width="9.00390625" style="2" customWidth="1"/>
  </cols>
  <sheetData>
    <row r="1" spans="1:6" ht="15.75">
      <c r="A1" s="43"/>
      <c r="E1" s="80"/>
      <c r="F1" s="6" t="s">
        <v>88</v>
      </c>
    </row>
    <row r="2" spans="1:6" ht="15.75">
      <c r="A2" s="43"/>
      <c r="E2" s="80"/>
      <c r="F2" s="6" t="s">
        <v>12</v>
      </c>
    </row>
    <row r="3" spans="1:6" ht="15.75">
      <c r="A3" s="43"/>
      <c r="E3" s="79"/>
      <c r="F3" s="7" t="s">
        <v>89</v>
      </c>
    </row>
    <row r="4" spans="1:6" ht="15.75">
      <c r="A4" s="43"/>
      <c r="E4" s="4"/>
      <c r="F4" s="4"/>
    </row>
    <row r="5" spans="1:6" ht="15.75">
      <c r="A5" s="43"/>
      <c r="E5" s="80"/>
      <c r="F5" s="6" t="s">
        <v>13</v>
      </c>
    </row>
    <row r="6" spans="1:6" ht="15.75">
      <c r="A6" s="43"/>
      <c r="E6" s="79"/>
      <c r="F6" s="109" t="s">
        <v>244</v>
      </c>
    </row>
    <row r="7" spans="1:6" ht="15.75">
      <c r="A7" s="43"/>
      <c r="E7" s="79"/>
      <c r="F7" s="109" t="s">
        <v>186</v>
      </c>
    </row>
    <row r="8" spans="1:6" ht="15.75">
      <c r="A8" s="43"/>
      <c r="E8" s="79"/>
      <c r="F8" s="109"/>
    </row>
    <row r="9" spans="1:6" ht="15.75">
      <c r="A9" s="43"/>
      <c r="D9" s="59"/>
      <c r="E9" s="79"/>
      <c r="F9" s="7" t="s">
        <v>90</v>
      </c>
    </row>
    <row r="10" spans="1:6" ht="15.75" customHeight="1">
      <c r="A10" s="43"/>
      <c r="D10" s="142" t="s">
        <v>55</v>
      </c>
      <c r="F10" s="142"/>
    </row>
    <row r="11" spans="1:6" ht="15.75">
      <c r="A11" s="43"/>
      <c r="E11" s="80"/>
      <c r="F11" s="108" t="s">
        <v>217</v>
      </c>
    </row>
    <row r="12" spans="1:6" ht="15.75">
      <c r="A12" s="43"/>
      <c r="C12" s="4" t="s">
        <v>15</v>
      </c>
      <c r="F12" s="4"/>
    </row>
    <row r="13" spans="1:6" ht="15.75">
      <c r="A13" s="43"/>
      <c r="C13" s="4"/>
      <c r="F13" s="4"/>
    </row>
    <row r="14" spans="1:6" ht="15.75">
      <c r="A14" s="43"/>
      <c r="C14" s="4"/>
      <c r="F14" s="4"/>
    </row>
    <row r="15" spans="1:6" ht="15.75">
      <c r="A15" s="43"/>
      <c r="C15" s="4"/>
      <c r="F15" s="4"/>
    </row>
    <row r="16" ht="15.75">
      <c r="A16" s="43"/>
    </row>
    <row r="17" spans="1:6" ht="19.5">
      <c r="A17" s="325" t="s">
        <v>6</v>
      </c>
      <c r="B17" s="325"/>
      <c r="C17" s="325"/>
      <c r="D17" s="325"/>
      <c r="E17" s="325"/>
      <c r="F17" s="325"/>
    </row>
    <row r="18" ht="19.5" thickBot="1">
      <c r="A18" s="58" t="s">
        <v>189</v>
      </c>
    </row>
    <row r="19" spans="1:6" ht="15.75" customHeight="1" thickBot="1">
      <c r="A19" s="354" t="s">
        <v>91</v>
      </c>
      <c r="B19" s="357" t="s">
        <v>92</v>
      </c>
      <c r="C19" s="360" t="s">
        <v>188</v>
      </c>
      <c r="D19" s="361"/>
      <c r="E19" s="360" t="s">
        <v>93</v>
      </c>
      <c r="F19" s="361"/>
    </row>
    <row r="20" spans="1:6" ht="16.5" customHeight="1" thickBot="1">
      <c r="A20" s="355"/>
      <c r="B20" s="358"/>
      <c r="C20" s="362" t="s">
        <v>94</v>
      </c>
      <c r="D20" s="363"/>
      <c r="E20" s="362" t="s">
        <v>94</v>
      </c>
      <c r="F20" s="363"/>
    </row>
    <row r="21" spans="1:6" ht="15.75" customHeight="1" thickBot="1">
      <c r="A21" s="356"/>
      <c r="B21" s="359"/>
      <c r="C21" s="342" t="s">
        <v>218</v>
      </c>
      <c r="D21" s="343"/>
      <c r="E21" s="344">
        <v>2016</v>
      </c>
      <c r="F21" s="345"/>
    </row>
    <row r="22" spans="1:6" ht="16.5" thickBot="1">
      <c r="A22" s="144">
        <v>1</v>
      </c>
      <c r="B22" s="143">
        <v>2</v>
      </c>
      <c r="C22" s="350">
        <v>3</v>
      </c>
      <c r="D22" s="351"/>
      <c r="E22" s="352">
        <v>4</v>
      </c>
      <c r="F22" s="353"/>
    </row>
    <row r="23" spans="1:6" s="3" customFormat="1" ht="15.75">
      <c r="A23" s="284">
        <v>1</v>
      </c>
      <c r="B23" s="286" t="str">
        <f>'приложение 1_1'!B18</f>
        <v>Реконструкция ВЛ-10 кВ от ТП -197 до ТП-196 (СИП ), L= 0,9 км</v>
      </c>
      <c r="C23" s="259">
        <v>0.9</v>
      </c>
      <c r="D23" s="174" t="s">
        <v>95</v>
      </c>
      <c r="E23" s="259">
        <f aca="true" t="shared" si="0" ref="E23:F30">C23</f>
        <v>0.9</v>
      </c>
      <c r="F23" s="174" t="str">
        <f t="shared" si="0"/>
        <v>км</v>
      </c>
    </row>
    <row r="24" spans="1:6" s="3" customFormat="1" ht="15.75">
      <c r="A24" s="283">
        <f aca="true" t="shared" si="1" ref="A24:A34">A23+1</f>
        <v>2</v>
      </c>
      <c r="B24" s="287" t="str">
        <f>'приложение 1_1'!B19</f>
        <v>Реконструкция КЛ-10 кВ от ТП-186 до ТП -170, L= 0,3 км</v>
      </c>
      <c r="C24" s="260">
        <v>0.3</v>
      </c>
      <c r="D24" s="141" t="s">
        <v>95</v>
      </c>
      <c r="E24" s="260">
        <f t="shared" si="0"/>
        <v>0.3</v>
      </c>
      <c r="F24" s="141" t="str">
        <f t="shared" si="0"/>
        <v>км</v>
      </c>
    </row>
    <row r="25" spans="1:6" s="3" customFormat="1" ht="15.75">
      <c r="A25" s="283">
        <f t="shared" si="1"/>
        <v>3</v>
      </c>
      <c r="B25" s="287" t="str">
        <f>'приложение 1_1'!B20</f>
        <v>Реконструкция ВЛ-10 кВ от ТП-165 до ТП-175, L= 0,645 км</v>
      </c>
      <c r="C25" s="260">
        <v>0.645</v>
      </c>
      <c r="D25" s="141" t="s">
        <v>95</v>
      </c>
      <c r="E25" s="260">
        <f t="shared" si="0"/>
        <v>0.645</v>
      </c>
      <c r="F25" s="141" t="str">
        <f t="shared" si="0"/>
        <v>км</v>
      </c>
    </row>
    <row r="26" spans="1:6" s="3" customFormat="1" ht="15.75">
      <c r="A26" s="283">
        <f t="shared" si="1"/>
        <v>4</v>
      </c>
      <c r="B26" s="287" t="str">
        <f>'приложение 1_1'!B21</f>
        <v>Реконструкция ВЛ-0,4 кВ  в  СИП по ул.Р.Люксембург, L= 0,6 км</v>
      </c>
      <c r="C26" s="260">
        <v>0.6</v>
      </c>
      <c r="D26" s="141" t="s">
        <v>95</v>
      </c>
      <c r="E26" s="260">
        <f t="shared" si="0"/>
        <v>0.6</v>
      </c>
      <c r="F26" s="141" t="str">
        <f t="shared" si="0"/>
        <v>км</v>
      </c>
    </row>
    <row r="27" spans="1:6" s="3" customFormat="1" ht="15.75">
      <c r="A27" s="283">
        <f t="shared" si="1"/>
        <v>5</v>
      </c>
      <c r="B27" s="287" t="str">
        <f>'приложение 1_1'!B22</f>
        <v>Реконструкция ВЛ-0,4 кВ  в  СИП по ул.Кутузова, L=0,8 км</v>
      </c>
      <c r="C27" s="260">
        <v>0.8</v>
      </c>
      <c r="D27" s="141" t="s">
        <v>95</v>
      </c>
      <c r="E27" s="260">
        <f t="shared" si="0"/>
        <v>0.8</v>
      </c>
      <c r="F27" s="141" t="str">
        <f t="shared" si="0"/>
        <v>км</v>
      </c>
    </row>
    <row r="28" spans="1:6" s="3" customFormat="1" ht="15.75">
      <c r="A28" s="283">
        <f t="shared" si="1"/>
        <v>6</v>
      </c>
      <c r="B28" s="287" t="str">
        <f>'приложение 1_1'!B23</f>
        <v>Реконструкция  ВЛ-0,4 кВ  в СИП  по  ул.Пролетарская, п.Иноземцево, L=0,24 км</v>
      </c>
      <c r="C28" s="260">
        <v>0.24</v>
      </c>
      <c r="D28" s="141" t="s">
        <v>95</v>
      </c>
      <c r="E28" s="260">
        <f t="shared" si="0"/>
        <v>0.24</v>
      </c>
      <c r="F28" s="141" t="str">
        <f t="shared" si="0"/>
        <v>км</v>
      </c>
    </row>
    <row r="29" spans="1:6" s="3" customFormat="1" ht="15.75">
      <c r="A29" s="283">
        <f t="shared" si="1"/>
        <v>7</v>
      </c>
      <c r="B29" s="287" t="str">
        <f>'приложение 1_1'!B24</f>
        <v>Реконструкция  ВЛ-0,4 кВ  в  СИП  по  ул.Баталинская, L= 1,2 км</v>
      </c>
      <c r="C29" s="260">
        <v>1.2</v>
      </c>
      <c r="D29" s="141" t="s">
        <v>95</v>
      </c>
      <c r="E29" s="260">
        <f t="shared" si="0"/>
        <v>1.2</v>
      </c>
      <c r="F29" s="141" t="str">
        <f t="shared" si="0"/>
        <v>км</v>
      </c>
    </row>
    <row r="30" spans="1:6" s="3" customFormat="1" ht="15.75">
      <c r="A30" s="283">
        <f t="shared" si="1"/>
        <v>8</v>
      </c>
      <c r="B30" s="287" t="str">
        <f>'приложение 1_1'!B25</f>
        <v>Реконструкция  ВЛ-0,4 кВ   в  СИП  по  ул.Крупской, L=0,59 км</v>
      </c>
      <c r="C30" s="260">
        <v>0.59</v>
      </c>
      <c r="D30" s="141" t="s">
        <v>95</v>
      </c>
      <c r="E30" s="260">
        <f t="shared" si="0"/>
        <v>0.59</v>
      </c>
      <c r="F30" s="141" t="str">
        <f t="shared" si="0"/>
        <v>км</v>
      </c>
    </row>
    <row r="31" spans="1:6" s="3" customFormat="1" ht="15.75">
      <c r="A31" s="283">
        <f t="shared" si="1"/>
        <v>9</v>
      </c>
      <c r="B31" s="287" t="str">
        <f>'приложение 1_1'!B26</f>
        <v>Реконструкция ВЛ-0,4 кВ в СИП по ул.Дзержинского, L=0,8 км</v>
      </c>
      <c r="C31" s="260">
        <v>0.8</v>
      </c>
      <c r="D31" s="141" t="s">
        <v>95</v>
      </c>
      <c r="E31" s="260">
        <f aca="true" t="shared" si="2" ref="E31:F34">C31</f>
        <v>0.8</v>
      </c>
      <c r="F31" s="141" t="str">
        <f t="shared" si="2"/>
        <v>км</v>
      </c>
    </row>
    <row r="32" spans="1:6" s="3" customFormat="1" ht="15.75">
      <c r="A32" s="283">
        <f t="shared" si="1"/>
        <v>10</v>
      </c>
      <c r="B32" s="287" t="str">
        <f>'приложение 1_1'!B27</f>
        <v>Реконструкция  ВЛ-0,4 кВ  в  СИП  по  ул.Пионерская, L=0,4 км</v>
      </c>
      <c r="C32" s="260">
        <v>0.4</v>
      </c>
      <c r="D32" s="141" t="s">
        <v>95</v>
      </c>
      <c r="E32" s="260">
        <f t="shared" si="2"/>
        <v>0.4</v>
      </c>
      <c r="F32" s="141" t="str">
        <f t="shared" si="2"/>
        <v>км</v>
      </c>
    </row>
    <row r="33" spans="1:6" s="3" customFormat="1" ht="15.75">
      <c r="A33" s="283">
        <f t="shared" si="1"/>
        <v>11</v>
      </c>
      <c r="B33" s="287" t="str">
        <f>'приложение 1_1'!B28</f>
        <v>Реконструкция КЛ-0,4 кВ от ТП-40 до опоры по ул.Ленина, L=0,16 км</v>
      </c>
      <c r="C33" s="260">
        <v>0.16</v>
      </c>
      <c r="D33" s="141" t="s">
        <v>95</v>
      </c>
      <c r="E33" s="260">
        <f t="shared" si="2"/>
        <v>0.16</v>
      </c>
      <c r="F33" s="141" t="str">
        <f t="shared" si="2"/>
        <v>км</v>
      </c>
    </row>
    <row r="34" spans="1:6" s="3" customFormat="1" ht="16.5" thickBot="1">
      <c r="A34" s="283">
        <f t="shared" si="1"/>
        <v>12</v>
      </c>
      <c r="B34" s="288" t="str">
        <f>'приложение 1_1'!B29</f>
        <v>Реконструкция КЛ-0,4 кВ от ТП-41 до эл.щита по ул.Проскурина,33, L=0,16 км</v>
      </c>
      <c r="C34" s="289">
        <v>0.16</v>
      </c>
      <c r="D34" s="290" t="s">
        <v>95</v>
      </c>
      <c r="E34" s="291">
        <f t="shared" si="2"/>
        <v>0.16</v>
      </c>
      <c r="F34" s="290" t="str">
        <f t="shared" si="2"/>
        <v>км</v>
      </c>
    </row>
    <row r="35" spans="1:6" s="3" customFormat="1" ht="17.25" thickBot="1" thickTop="1">
      <c r="A35" s="177"/>
      <c r="B35" s="292" t="s">
        <v>227</v>
      </c>
      <c r="C35" s="263">
        <f>C23+C25</f>
        <v>1.545</v>
      </c>
      <c r="D35" s="178" t="s">
        <v>95</v>
      </c>
      <c r="E35" s="267">
        <f>E23+E25</f>
        <v>1.545</v>
      </c>
      <c r="F35" s="179" t="str">
        <f>D35</f>
        <v>км</v>
      </c>
    </row>
    <row r="36" spans="1:6" s="3" customFormat="1" ht="17.25" thickBot="1" thickTop="1">
      <c r="A36" s="177"/>
      <c r="B36" s="285" t="s">
        <v>198</v>
      </c>
      <c r="C36" s="263">
        <f>C24</f>
        <v>0.3</v>
      </c>
      <c r="D36" s="178" t="s">
        <v>95</v>
      </c>
      <c r="E36" s="267">
        <f>E24</f>
        <v>0.3</v>
      </c>
      <c r="F36" s="179" t="str">
        <f>D36</f>
        <v>км</v>
      </c>
    </row>
    <row r="37" spans="1:6" s="3" customFormat="1" ht="17.25" thickBot="1" thickTop="1">
      <c r="A37" s="177"/>
      <c r="B37" s="256" t="s">
        <v>219</v>
      </c>
      <c r="C37" s="263">
        <f>C33+C34</f>
        <v>0.32</v>
      </c>
      <c r="D37" s="178" t="s">
        <v>95</v>
      </c>
      <c r="E37" s="267">
        <f>C37</f>
        <v>0.32</v>
      </c>
      <c r="F37" s="179" t="str">
        <f>D37</f>
        <v>км</v>
      </c>
    </row>
    <row r="38" spans="1:6" s="3" customFormat="1" ht="16.5" thickTop="1">
      <c r="A38" s="145"/>
      <c r="B38" s="257" t="s">
        <v>199</v>
      </c>
      <c r="C38" s="264">
        <f>C26+C27+C28+C29+C30+C32</f>
        <v>3.8299999999999996</v>
      </c>
      <c r="D38" s="265" t="s">
        <v>95</v>
      </c>
      <c r="E38" s="268">
        <f>C38</f>
        <v>3.8299999999999996</v>
      </c>
      <c r="F38" s="176" t="str">
        <f>D38</f>
        <v>км</v>
      </c>
    </row>
    <row r="39" spans="1:6" s="3" customFormat="1" ht="15.75">
      <c r="A39" s="145"/>
      <c r="B39" s="258" t="str">
        <f>'приложение 1_1'!B42</f>
        <v>Новое строительство</v>
      </c>
      <c r="C39" s="348"/>
      <c r="D39" s="349"/>
      <c r="E39" s="346"/>
      <c r="F39" s="347"/>
    </row>
    <row r="40" spans="1:6" s="3" customFormat="1" ht="15.75">
      <c r="A40" s="294">
        <f>A39+1</f>
        <v>1</v>
      </c>
      <c r="B40" s="293" t="str">
        <f>'приложение 1_1'!B44</f>
        <v>Строительство ВЛ 0,4кВ мрн Пролетарская - Маяковского</v>
      </c>
      <c r="C40" s="295">
        <v>0</v>
      </c>
      <c r="D40" s="141" t="s">
        <v>95</v>
      </c>
      <c r="E40" s="260"/>
      <c r="F40" s="141"/>
    </row>
    <row r="41" spans="1:6" s="3" customFormat="1" ht="15.75">
      <c r="A41" s="145">
        <f>A40+1</f>
        <v>2</v>
      </c>
      <c r="B41" s="293" t="str">
        <f>'приложение 1_1'!B45</f>
        <v>Строительство ВЛ 0,4кВ мрн "Ветеран"</v>
      </c>
      <c r="C41" s="296">
        <v>0</v>
      </c>
      <c r="D41" s="141" t="s">
        <v>95</v>
      </c>
      <c r="E41" s="261"/>
      <c r="F41" s="140"/>
    </row>
    <row r="42" spans="1:6" s="3" customFormat="1" ht="15.75">
      <c r="A42" s="338">
        <f>A41+1</f>
        <v>3</v>
      </c>
      <c r="B42" s="340" t="str">
        <f>'приложение 1_1'!B46</f>
        <v>Строительство КТП 400/10/0,4 и КЛ - 10 кВ, L = 0,3 км на ул. Первомайская, п.Иноземцево</v>
      </c>
      <c r="C42" s="277">
        <v>0.4</v>
      </c>
      <c r="D42" s="278" t="s">
        <v>187</v>
      </c>
      <c r="E42" s="279"/>
      <c r="F42" s="278"/>
    </row>
    <row r="43" spans="1:6" s="3" customFormat="1" ht="16.5" thickBot="1">
      <c r="A43" s="339"/>
      <c r="B43" s="341"/>
      <c r="C43" s="274">
        <v>0.3</v>
      </c>
      <c r="D43" s="266" t="s">
        <v>95</v>
      </c>
      <c r="E43" s="275"/>
      <c r="F43" s="276"/>
    </row>
    <row r="44" spans="1:6" s="3" customFormat="1" ht="17.25" thickBot="1" thickTop="1">
      <c r="A44" s="177"/>
      <c r="B44" s="256" t="s">
        <v>197</v>
      </c>
      <c r="C44" s="263">
        <f>C40+C42</f>
        <v>0.4</v>
      </c>
      <c r="D44" s="178" t="s">
        <v>187</v>
      </c>
      <c r="E44" s="262"/>
      <c r="F44" s="178"/>
    </row>
    <row r="45" spans="1:6" s="3" customFormat="1" ht="17.25" thickBot="1" thickTop="1">
      <c r="A45" s="297"/>
      <c r="B45" s="270" t="s">
        <v>199</v>
      </c>
      <c r="C45" s="298">
        <f>C40+C41</f>
        <v>0</v>
      </c>
      <c r="D45" s="299" t="s">
        <v>95</v>
      </c>
      <c r="E45" s="300"/>
      <c r="F45" s="299"/>
    </row>
    <row r="46" spans="1:6" s="3" customFormat="1" ht="17.25" thickBot="1" thickTop="1">
      <c r="A46" s="269"/>
      <c r="B46" s="270" t="s">
        <v>198</v>
      </c>
      <c r="C46" s="271">
        <f>C41+C43</f>
        <v>0.3</v>
      </c>
      <c r="D46" s="272" t="s">
        <v>95</v>
      </c>
      <c r="E46" s="273"/>
      <c r="F46" s="272"/>
    </row>
    <row r="47" spans="1:6" s="3" customFormat="1" ht="15.75">
      <c r="A47" s="180"/>
      <c r="B47" s="181"/>
      <c r="C47" s="175"/>
      <c r="D47" s="180"/>
      <c r="E47" s="175"/>
      <c r="F47" s="180"/>
    </row>
    <row r="48" spans="1:6" s="3" customFormat="1" ht="15.75">
      <c r="A48" s="180"/>
      <c r="B48" s="181"/>
      <c r="C48" s="175"/>
      <c r="D48" s="180"/>
      <c r="E48" s="175"/>
      <c r="F48" s="180"/>
    </row>
    <row r="49" spans="1:6" s="3" customFormat="1" ht="15.75">
      <c r="A49" s="180"/>
      <c r="B49" s="181"/>
      <c r="C49" s="175"/>
      <c r="D49" s="180"/>
      <c r="E49" s="175"/>
      <c r="F49" s="180"/>
    </row>
    <row r="50" spans="1:6" s="3" customFormat="1" ht="15.75">
      <c r="A50" s="180"/>
      <c r="B50" s="181"/>
      <c r="C50" s="175"/>
      <c r="D50" s="180"/>
      <c r="E50" s="175"/>
      <c r="F50" s="180"/>
    </row>
    <row r="51" spans="1:5" ht="15.75">
      <c r="A51" t="s">
        <v>193</v>
      </c>
      <c r="E51" s="22" t="s">
        <v>194</v>
      </c>
    </row>
  </sheetData>
  <sheetProtection selectLockedCells="1" selectUnlockedCells="1"/>
  <mergeCells count="18">
    <mergeCell ref="A17:F17"/>
    <mergeCell ref="A19:A21"/>
    <mergeCell ref="B19:B21"/>
    <mergeCell ref="E19:F19"/>
    <mergeCell ref="C20:D20"/>
    <mergeCell ref="C19:D19"/>
    <mergeCell ref="E20:F20"/>
    <mergeCell ref="C21:D21"/>
    <mergeCell ref="A42:A43"/>
    <mergeCell ref="B42:B43"/>
    <mergeCell ref="E21:F21"/>
    <mergeCell ref="E39:F39"/>
    <mergeCell ref="C39:D39"/>
    <mergeCell ref="C22:D22"/>
    <mergeCell ref="E22:F22"/>
  </mergeCells>
  <printOptions/>
  <pageMargins left="0.3937007874015748" right="0.1968503937007874" top="0.7874015748031497" bottom="0.1968503937007874" header="0.11811023622047245" footer="0.11811023622047245"/>
  <pageSetup fitToHeight="3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FF"/>
  </sheetPr>
  <dimension ref="A1:AA72"/>
  <sheetViews>
    <sheetView zoomScale="85" zoomScaleNormal="85" zoomScaleSheetLayoutView="70" zoomScalePageLayoutView="0" workbookViewId="0" topLeftCell="A15">
      <pane xSplit="2" ySplit="5" topLeftCell="C20" activePane="bottomRight" state="frozen"/>
      <selection pane="topLeft" activeCell="A15" sqref="A15"/>
      <selection pane="topRight" activeCell="C15" sqref="C15"/>
      <selection pane="bottomLeft" activeCell="A20" sqref="A20"/>
      <selection pane="bottomRight" activeCell="Q20" sqref="Q20"/>
    </sheetView>
  </sheetViews>
  <sheetFormatPr defaultColWidth="9.00390625" defaultRowHeight="15.75"/>
  <cols>
    <col min="1" max="1" width="3.875" style="60" customWidth="1"/>
    <col min="2" max="2" width="42.125" style="61" customWidth="1"/>
    <col min="3" max="3" width="13.625" style="61" customWidth="1"/>
    <col min="4" max="4" width="13.375" style="61" customWidth="1"/>
    <col min="5" max="5" width="8.875" style="61" customWidth="1"/>
    <col min="6" max="6" width="9.875" style="61" customWidth="1"/>
    <col min="7" max="7" width="7.50390625" style="61" customWidth="1"/>
    <col min="8" max="8" width="8.625" style="61" customWidth="1"/>
    <col min="9" max="9" width="9.625" style="61" customWidth="1"/>
    <col min="10" max="10" width="10.50390625" style="61" customWidth="1"/>
    <col min="11" max="11" width="12.875" style="61" customWidth="1"/>
    <col min="12" max="12" width="11.625" style="61" customWidth="1"/>
    <col min="13" max="13" width="13.75390625" style="61" customWidth="1"/>
    <col min="14" max="14" width="11.875" style="61" customWidth="1"/>
    <col min="15" max="15" width="10.75390625" style="61" customWidth="1"/>
    <col min="16" max="16" width="11.50390625" style="61" customWidth="1"/>
    <col min="17" max="18" width="11.25390625" style="61" customWidth="1"/>
    <col min="19" max="19" width="11.50390625" style="61" customWidth="1"/>
    <col min="20" max="20" width="12.375" style="61" customWidth="1"/>
    <col min="21" max="21" width="15.75390625" style="62" customWidth="1"/>
    <col min="22" max="22" width="10.125" style="62" customWidth="1"/>
    <col min="23" max="23" width="26.875" style="62" customWidth="1"/>
    <col min="24" max="24" width="6.875" style="61" customWidth="1"/>
    <col min="25" max="25" width="5.00390625" style="61" customWidth="1"/>
    <col min="26" max="26" width="8.00390625" style="61" customWidth="1"/>
    <col min="27" max="27" width="7.625" style="61" customWidth="1"/>
    <col min="28" max="16384" width="9.00390625" style="60" customWidth="1"/>
  </cols>
  <sheetData>
    <row r="1" spans="15:27" ht="15">
      <c r="O1" s="63"/>
      <c r="P1" s="63"/>
      <c r="Q1" s="63"/>
      <c r="R1" s="63"/>
      <c r="S1" s="63"/>
      <c r="T1" s="63"/>
      <c r="X1" s="63"/>
      <c r="Y1" s="63"/>
      <c r="Z1" s="63"/>
      <c r="AA1" s="63"/>
    </row>
    <row r="2" spans="15:27" ht="15.75">
      <c r="O2" s="63"/>
      <c r="P2" s="63"/>
      <c r="Q2" s="63"/>
      <c r="R2" s="63"/>
      <c r="S2" s="63"/>
      <c r="T2" s="63"/>
      <c r="X2" s="63"/>
      <c r="Y2" s="63"/>
      <c r="Z2" s="63"/>
      <c r="AA2" s="4" t="s">
        <v>96</v>
      </c>
    </row>
    <row r="3" spans="15:27" ht="15.75">
      <c r="O3" s="63"/>
      <c r="P3" s="63"/>
      <c r="Q3" s="63"/>
      <c r="R3" s="63"/>
      <c r="S3" s="63"/>
      <c r="T3" s="63"/>
      <c r="X3" s="63"/>
      <c r="Y3" s="63"/>
      <c r="Z3" s="63"/>
      <c r="AA3" s="4" t="s">
        <v>12</v>
      </c>
    </row>
    <row r="4" spans="15:27" ht="15.75">
      <c r="O4" s="63"/>
      <c r="P4" s="63"/>
      <c r="Q4" s="63"/>
      <c r="R4" s="63"/>
      <c r="S4" s="63"/>
      <c r="T4" s="63"/>
      <c r="X4" s="63"/>
      <c r="Y4" s="63"/>
      <c r="Z4" s="63"/>
      <c r="AA4" s="4" t="s">
        <v>97</v>
      </c>
    </row>
    <row r="5" spans="15:27" ht="15.75">
      <c r="O5" s="63"/>
      <c r="P5" s="63"/>
      <c r="Q5" s="63"/>
      <c r="R5" s="63"/>
      <c r="S5" s="63"/>
      <c r="T5" s="63"/>
      <c r="X5" s="63"/>
      <c r="Y5" s="63"/>
      <c r="Z5" s="63"/>
      <c r="AA5" s="4"/>
    </row>
    <row r="6" spans="1:27" ht="19.5">
      <c r="A6" s="364" t="s">
        <v>10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</row>
    <row r="7" spans="1:27" ht="16.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4" t="s">
        <v>98</v>
      </c>
    </row>
    <row r="8" spans="15:27" ht="15.75">
      <c r="O8" s="63"/>
      <c r="P8" s="63"/>
      <c r="Q8" s="63"/>
      <c r="R8" s="63"/>
      <c r="S8" s="63"/>
      <c r="T8" s="63"/>
      <c r="X8" s="63"/>
      <c r="Y8" s="63"/>
      <c r="Z8" s="63"/>
      <c r="AA8" s="108" t="s">
        <v>244</v>
      </c>
    </row>
    <row r="9" spans="15:27" ht="15.75">
      <c r="O9" s="63"/>
      <c r="P9" s="63"/>
      <c r="Q9" s="63"/>
      <c r="R9" s="63"/>
      <c r="S9" s="63"/>
      <c r="T9" s="63"/>
      <c r="X9" s="63"/>
      <c r="Y9" s="63"/>
      <c r="Z9" s="63"/>
      <c r="AA9" s="109" t="s">
        <v>186</v>
      </c>
    </row>
    <row r="10" spans="15:27" ht="15.75">
      <c r="O10" s="63"/>
      <c r="P10" s="63"/>
      <c r="Q10" s="63"/>
      <c r="R10" s="63"/>
      <c r="S10" s="63"/>
      <c r="T10" s="63"/>
      <c r="X10" s="63"/>
      <c r="Y10" s="63"/>
      <c r="Z10" s="63"/>
      <c r="AA10" s="109"/>
    </row>
    <row r="11" spans="15:27" ht="15.75">
      <c r="O11" s="63"/>
      <c r="P11" s="63"/>
      <c r="Q11" s="63"/>
      <c r="R11" s="63"/>
      <c r="S11" s="63"/>
      <c r="T11" s="63"/>
      <c r="X11" s="63"/>
      <c r="Y11" s="63"/>
      <c r="Z11" s="63"/>
      <c r="AA11" s="7" t="s">
        <v>14</v>
      </c>
    </row>
    <row r="12" spans="15:27" ht="15.75">
      <c r="O12" s="63"/>
      <c r="P12" s="63"/>
      <c r="Q12" s="63"/>
      <c r="R12" s="63"/>
      <c r="S12" s="63"/>
      <c r="T12" s="63"/>
      <c r="X12" s="63"/>
      <c r="Y12" s="63"/>
      <c r="Z12" s="63"/>
      <c r="AA12"/>
    </row>
    <row r="13" spans="15:27" ht="15.75">
      <c r="O13" s="63"/>
      <c r="P13" s="63"/>
      <c r="Q13" s="63"/>
      <c r="R13" s="63"/>
      <c r="S13" s="63"/>
      <c r="T13" s="63"/>
      <c r="W13" s="4" t="s">
        <v>15</v>
      </c>
      <c r="X13" s="63"/>
      <c r="Y13" s="63"/>
      <c r="Z13" s="63"/>
      <c r="AA13" s="108" t="s">
        <v>245</v>
      </c>
    </row>
    <row r="14" ht="15.75">
      <c r="AA14"/>
    </row>
    <row r="15" spans="1:27" s="61" customFormat="1" ht="84.75" customHeight="1">
      <c r="A15" s="365" t="s">
        <v>99</v>
      </c>
      <c r="B15" s="366" t="s">
        <v>100</v>
      </c>
      <c r="C15" s="366" t="s">
        <v>246</v>
      </c>
      <c r="D15" s="366" t="s">
        <v>101</v>
      </c>
      <c r="E15" s="366" t="s">
        <v>102</v>
      </c>
      <c r="F15" s="366"/>
      <c r="G15" s="366"/>
      <c r="H15" s="366" t="s">
        <v>103</v>
      </c>
      <c r="I15" s="366" t="s">
        <v>104</v>
      </c>
      <c r="J15" s="366"/>
      <c r="K15" s="366" t="s">
        <v>105</v>
      </c>
      <c r="L15" s="366"/>
      <c r="M15" s="366"/>
      <c r="N15" s="366"/>
      <c r="O15" s="366" t="s">
        <v>106</v>
      </c>
      <c r="P15" s="366" t="s">
        <v>200</v>
      </c>
      <c r="Q15" s="366" t="s">
        <v>107</v>
      </c>
      <c r="R15" s="366"/>
      <c r="S15" s="366" t="s">
        <v>108</v>
      </c>
      <c r="T15" s="366"/>
      <c r="U15" s="368" t="s">
        <v>109</v>
      </c>
      <c r="V15" s="368"/>
      <c r="W15" s="368"/>
      <c r="X15" s="367" t="s">
        <v>110</v>
      </c>
      <c r="Y15" s="367"/>
      <c r="Z15" s="367"/>
      <c r="AA15" s="367"/>
    </row>
    <row r="16" spans="1:27" s="61" customFormat="1" ht="39.75" customHeight="1">
      <c r="A16" s="365"/>
      <c r="B16" s="366"/>
      <c r="C16" s="366"/>
      <c r="D16" s="366"/>
      <c r="E16" s="333" t="s">
        <v>111</v>
      </c>
      <c r="F16" s="333" t="s">
        <v>112</v>
      </c>
      <c r="G16" s="333" t="s">
        <v>113</v>
      </c>
      <c r="H16" s="366"/>
      <c r="I16" s="333" t="s">
        <v>114</v>
      </c>
      <c r="J16" s="333" t="s">
        <v>115</v>
      </c>
      <c r="K16" s="333" t="s">
        <v>116</v>
      </c>
      <c r="L16" s="333" t="s">
        <v>117</v>
      </c>
      <c r="M16" s="333" t="s">
        <v>118</v>
      </c>
      <c r="N16" s="333" t="s">
        <v>119</v>
      </c>
      <c r="O16" s="366"/>
      <c r="P16" s="366"/>
      <c r="Q16" s="333" t="s">
        <v>120</v>
      </c>
      <c r="R16" s="333" t="s">
        <v>121</v>
      </c>
      <c r="S16" s="333" t="s">
        <v>122</v>
      </c>
      <c r="T16" s="333" t="s">
        <v>121</v>
      </c>
      <c r="U16" s="333" t="s">
        <v>123</v>
      </c>
      <c r="V16" s="333" t="s">
        <v>124</v>
      </c>
      <c r="W16" s="333" t="s">
        <v>125</v>
      </c>
      <c r="X16" s="333" t="s">
        <v>126</v>
      </c>
      <c r="Y16" s="333"/>
      <c r="Z16" s="370" t="s">
        <v>127</v>
      </c>
      <c r="AA16" s="370"/>
    </row>
    <row r="17" spans="1:27" ht="63.75" customHeight="1">
      <c r="A17" s="365"/>
      <c r="B17" s="366"/>
      <c r="C17" s="366"/>
      <c r="D17" s="366"/>
      <c r="E17" s="366"/>
      <c r="F17" s="366"/>
      <c r="G17" s="366"/>
      <c r="H17" s="366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47" t="s">
        <v>128</v>
      </c>
      <c r="Y17" s="47" t="s">
        <v>129</v>
      </c>
      <c r="Z17" s="66" t="s">
        <v>130</v>
      </c>
      <c r="AA17" s="65" t="s">
        <v>131</v>
      </c>
    </row>
    <row r="18" spans="1:27" ht="15.75">
      <c r="A18" s="10"/>
      <c r="B18" s="11" t="s">
        <v>28</v>
      </c>
      <c r="C18" s="67"/>
      <c r="D18" s="67"/>
      <c r="E18" s="67"/>
      <c r="F18" s="67"/>
      <c r="G18" s="68"/>
      <c r="H18" s="67"/>
      <c r="I18" s="67"/>
      <c r="J18" s="67"/>
      <c r="K18" s="67"/>
      <c r="L18" s="67"/>
      <c r="M18" s="67"/>
      <c r="N18" s="67"/>
      <c r="O18" s="68"/>
      <c r="P18" s="68"/>
      <c r="Q18" s="13">
        <f>Q19+Q45</f>
        <v>17.788242788135594</v>
      </c>
      <c r="R18" s="67"/>
      <c r="S18" s="184">
        <f>S19+S45</f>
        <v>0</v>
      </c>
      <c r="T18" s="67"/>
      <c r="U18" s="48"/>
      <c r="V18" s="67"/>
      <c r="W18" s="48"/>
      <c r="X18" s="67"/>
      <c r="Y18" s="67"/>
      <c r="Z18" s="67"/>
      <c r="AA18" s="69"/>
    </row>
    <row r="19" spans="1:27" ht="31.5">
      <c r="A19" s="14">
        <v>1</v>
      </c>
      <c r="B19" s="8" t="s">
        <v>29</v>
      </c>
      <c r="C19" s="67"/>
      <c r="D19" s="67"/>
      <c r="E19" s="67"/>
      <c r="F19" s="67"/>
      <c r="G19" s="68"/>
      <c r="H19" s="67"/>
      <c r="I19" s="67"/>
      <c r="J19" s="67"/>
      <c r="K19" s="67"/>
      <c r="L19" s="67"/>
      <c r="M19" s="67"/>
      <c r="N19" s="67"/>
      <c r="O19" s="68"/>
      <c r="P19" s="68"/>
      <c r="Q19" s="15">
        <f>Q20+Q33+Q37+Q39+Q41</f>
        <v>14.940242788135595</v>
      </c>
      <c r="R19" s="67"/>
      <c r="S19" s="185">
        <f>S20+S33+S37+S41</f>
        <v>0</v>
      </c>
      <c r="T19" s="67"/>
      <c r="U19" s="48"/>
      <c r="V19" s="67"/>
      <c r="W19" s="48"/>
      <c r="X19" s="67"/>
      <c r="Y19" s="67"/>
      <c r="Z19" s="67"/>
      <c r="AA19" s="69"/>
    </row>
    <row r="20" spans="1:27" ht="31.5">
      <c r="A20" s="18" t="s">
        <v>3</v>
      </c>
      <c r="B20" s="8" t="s">
        <v>30</v>
      </c>
      <c r="C20" s="67"/>
      <c r="D20" s="67"/>
      <c r="E20" s="67"/>
      <c r="F20" s="67"/>
      <c r="G20" s="68"/>
      <c r="H20" s="67"/>
      <c r="I20" s="67"/>
      <c r="J20" s="67"/>
      <c r="K20" s="67"/>
      <c r="L20" s="67"/>
      <c r="M20" s="67"/>
      <c r="N20" s="67"/>
      <c r="O20" s="68"/>
      <c r="P20" s="68"/>
      <c r="Q20" s="15">
        <f>SUM(Q21:Q32)</f>
        <v>9.66905634745763</v>
      </c>
      <c r="R20" s="67"/>
      <c r="S20" s="185">
        <f>SUM(S21:S32)</f>
        <v>0</v>
      </c>
      <c r="T20" s="67"/>
      <c r="U20" s="48"/>
      <c r="V20" s="67"/>
      <c r="W20" s="48"/>
      <c r="X20" s="67"/>
      <c r="Y20" s="67"/>
      <c r="Z20" s="67"/>
      <c r="AA20" s="69"/>
    </row>
    <row r="21" spans="1:27" s="74" customFormat="1" ht="45">
      <c r="A21" s="23">
        <v>1</v>
      </c>
      <c r="B21" s="51" t="str">
        <f>'приложение 1_1'!B18</f>
        <v>Реконструкция ВЛ-10 кВ от ТП -197 до ТП-196 (СИП ), L= 0,9 км</v>
      </c>
      <c r="C21" s="70" t="s">
        <v>132</v>
      </c>
      <c r="D21" s="71" t="s">
        <v>133</v>
      </c>
      <c r="E21" s="71" t="s">
        <v>82</v>
      </c>
      <c r="F21" s="71" t="s">
        <v>82</v>
      </c>
      <c r="G21" s="17" t="str">
        <f>'приложение 1_1'!D18</f>
        <v>0,90 км</v>
      </c>
      <c r="H21" s="71" t="s">
        <v>82</v>
      </c>
      <c r="I21" s="17">
        <f>'приложение 1_1'!E18</f>
        <v>2016</v>
      </c>
      <c r="J21" s="17">
        <f>'приложение 1_1'!F18</f>
        <v>2016</v>
      </c>
      <c r="K21" s="71" t="s">
        <v>134</v>
      </c>
      <c r="L21" s="71" t="s">
        <v>135</v>
      </c>
      <c r="M21" s="71" t="s">
        <v>135</v>
      </c>
      <c r="N21" s="71" t="s">
        <v>135</v>
      </c>
      <c r="O21" s="71">
        <v>0</v>
      </c>
      <c r="P21" s="71">
        <v>0</v>
      </c>
      <c r="Q21" s="24">
        <f>'приложение 1_1'!G18</f>
        <v>1.071031491525424</v>
      </c>
      <c r="R21" s="71" t="s">
        <v>82</v>
      </c>
      <c r="S21" s="71" t="s">
        <v>82</v>
      </c>
      <c r="T21" s="71" t="s">
        <v>82</v>
      </c>
      <c r="U21" s="70" t="s">
        <v>136</v>
      </c>
      <c r="V21" s="71"/>
      <c r="W21" s="70" t="s">
        <v>137</v>
      </c>
      <c r="X21" s="71" t="s">
        <v>82</v>
      </c>
      <c r="Y21" s="71" t="s">
        <v>82</v>
      </c>
      <c r="Z21" s="71" t="s">
        <v>82</v>
      </c>
      <c r="AA21" s="73" t="s">
        <v>82</v>
      </c>
    </row>
    <row r="22" spans="1:27" s="74" customFormat="1" ht="45">
      <c r="A22" s="23">
        <f aca="true" t="shared" si="0" ref="A22:A32">A21+1</f>
        <v>2</v>
      </c>
      <c r="B22" s="51" t="str">
        <f>'приложение 1_1'!B19</f>
        <v>Реконструкция КЛ-10 кВ от ТП-186 до ТП -170, L= 0,3 км</v>
      </c>
      <c r="C22" s="70" t="s">
        <v>132</v>
      </c>
      <c r="D22" s="71" t="s">
        <v>133</v>
      </c>
      <c r="E22" s="71" t="s">
        <v>82</v>
      </c>
      <c r="F22" s="71" t="s">
        <v>82</v>
      </c>
      <c r="G22" s="17" t="str">
        <f>'приложение 1_1'!D19</f>
        <v>0,30 км</v>
      </c>
      <c r="H22" s="71" t="s">
        <v>82</v>
      </c>
      <c r="I22" s="17">
        <f>'приложение 1_1'!E19</f>
        <v>2016</v>
      </c>
      <c r="J22" s="17">
        <f>'приложение 1_1'!F19</f>
        <v>2016</v>
      </c>
      <c r="K22" s="71" t="s">
        <v>134</v>
      </c>
      <c r="L22" s="71" t="s">
        <v>135</v>
      </c>
      <c r="M22" s="71" t="s">
        <v>135</v>
      </c>
      <c r="N22" s="71" t="s">
        <v>135</v>
      </c>
      <c r="O22" s="71">
        <v>0</v>
      </c>
      <c r="P22" s="71">
        <v>0</v>
      </c>
      <c r="Q22" s="24">
        <f>'приложение 1_1'!G19</f>
        <v>0.564</v>
      </c>
      <c r="R22" s="71" t="s">
        <v>82</v>
      </c>
      <c r="S22" s="71" t="s">
        <v>82</v>
      </c>
      <c r="T22" s="71" t="s">
        <v>82</v>
      </c>
      <c r="U22" s="70" t="s">
        <v>136</v>
      </c>
      <c r="V22" s="71"/>
      <c r="W22" s="70" t="s">
        <v>137</v>
      </c>
      <c r="X22" s="71" t="s">
        <v>82</v>
      </c>
      <c r="Y22" s="71" t="s">
        <v>82</v>
      </c>
      <c r="Z22" s="71" t="s">
        <v>82</v>
      </c>
      <c r="AA22" s="73" t="s">
        <v>82</v>
      </c>
    </row>
    <row r="23" spans="1:27" s="74" customFormat="1" ht="45">
      <c r="A23" s="23">
        <f t="shared" si="0"/>
        <v>3</v>
      </c>
      <c r="B23" s="51" t="str">
        <f>'приложение 1_1'!B20</f>
        <v>Реконструкция ВЛ-10 кВ от ТП-165 до ТП-175, L= 0,645 км</v>
      </c>
      <c r="C23" s="70" t="s">
        <v>132</v>
      </c>
      <c r="D23" s="71" t="s">
        <v>133</v>
      </c>
      <c r="E23" s="71" t="s">
        <v>82</v>
      </c>
      <c r="F23" s="71" t="s">
        <v>82</v>
      </c>
      <c r="G23" s="17" t="str">
        <f>'приложение 1_1'!D20</f>
        <v>0,645 км</v>
      </c>
      <c r="H23" s="71" t="s">
        <v>82</v>
      </c>
      <c r="I23" s="17">
        <f>'приложение 1_1'!E21</f>
        <v>2016</v>
      </c>
      <c r="J23" s="17">
        <f>'приложение 1_1'!F21</f>
        <v>2016</v>
      </c>
      <c r="K23" s="71" t="s">
        <v>134</v>
      </c>
      <c r="L23" s="71" t="s">
        <v>135</v>
      </c>
      <c r="M23" s="71" t="s">
        <v>135</v>
      </c>
      <c r="N23" s="71" t="s">
        <v>135</v>
      </c>
      <c r="O23" s="71">
        <v>0</v>
      </c>
      <c r="P23" s="71">
        <v>0</v>
      </c>
      <c r="Q23" s="24">
        <f>'приложение 1_1'!G20</f>
        <v>1.677</v>
      </c>
      <c r="R23" s="71" t="s">
        <v>82</v>
      </c>
      <c r="S23" s="71" t="s">
        <v>82</v>
      </c>
      <c r="T23" s="71" t="s">
        <v>82</v>
      </c>
      <c r="U23" s="70" t="s">
        <v>136</v>
      </c>
      <c r="V23" s="71"/>
      <c r="W23" s="70" t="s">
        <v>137</v>
      </c>
      <c r="X23" s="71" t="s">
        <v>82</v>
      </c>
      <c r="Y23" s="71" t="s">
        <v>82</v>
      </c>
      <c r="Z23" s="71" t="s">
        <v>82</v>
      </c>
      <c r="AA23" s="73" t="s">
        <v>82</v>
      </c>
    </row>
    <row r="24" spans="1:27" s="74" customFormat="1" ht="45">
      <c r="A24" s="23">
        <f t="shared" si="0"/>
        <v>4</v>
      </c>
      <c r="B24" s="51" t="str">
        <f>'приложение 1_1'!B21</f>
        <v>Реконструкция ВЛ-0,4 кВ  в  СИП по ул.Р.Люксембург, L= 0,6 км</v>
      </c>
      <c r="C24" s="70" t="s">
        <v>132</v>
      </c>
      <c r="D24" s="71" t="s">
        <v>133</v>
      </c>
      <c r="E24" s="71" t="s">
        <v>82</v>
      </c>
      <c r="F24" s="71" t="s">
        <v>82</v>
      </c>
      <c r="G24" s="17" t="str">
        <f>'приложение 1_1'!D21</f>
        <v>0,60 км</v>
      </c>
      <c r="H24" s="71" t="s">
        <v>82</v>
      </c>
      <c r="I24" s="17">
        <f>'приложение 1_1'!E22</f>
        <v>2016</v>
      </c>
      <c r="J24" s="17">
        <f>'приложение 1_1'!F22</f>
        <v>2016</v>
      </c>
      <c r="K24" s="71" t="s">
        <v>134</v>
      </c>
      <c r="L24" s="71" t="s">
        <v>135</v>
      </c>
      <c r="M24" s="71" t="s">
        <v>135</v>
      </c>
      <c r="N24" s="71" t="s">
        <v>135</v>
      </c>
      <c r="O24" s="71">
        <v>0</v>
      </c>
      <c r="P24" s="71">
        <v>0</v>
      </c>
      <c r="Q24" s="24">
        <f>'приложение 1_1'!G21</f>
        <v>0.809049686440678</v>
      </c>
      <c r="R24" s="71" t="s">
        <v>82</v>
      </c>
      <c r="S24" s="71" t="s">
        <v>82</v>
      </c>
      <c r="T24" s="71" t="s">
        <v>82</v>
      </c>
      <c r="U24" s="70" t="s">
        <v>136</v>
      </c>
      <c r="V24" s="71"/>
      <c r="W24" s="70" t="s">
        <v>137</v>
      </c>
      <c r="X24" s="71" t="s">
        <v>82</v>
      </c>
      <c r="Y24" s="71" t="s">
        <v>82</v>
      </c>
      <c r="Z24" s="71" t="s">
        <v>82</v>
      </c>
      <c r="AA24" s="73" t="s">
        <v>82</v>
      </c>
    </row>
    <row r="25" spans="1:27" s="74" customFormat="1" ht="45">
      <c r="A25" s="23">
        <f t="shared" si="0"/>
        <v>5</v>
      </c>
      <c r="B25" s="51" t="str">
        <f>'приложение 1_1'!B22</f>
        <v>Реконструкция ВЛ-0,4 кВ  в  СИП по ул.Кутузова, L=0,8 км</v>
      </c>
      <c r="C25" s="70" t="s">
        <v>132</v>
      </c>
      <c r="D25" s="71" t="s">
        <v>133</v>
      </c>
      <c r="E25" s="71" t="s">
        <v>82</v>
      </c>
      <c r="F25" s="71" t="s">
        <v>82</v>
      </c>
      <c r="G25" s="17" t="str">
        <f>'приложение 1_1'!D22</f>
        <v>0,80 км</v>
      </c>
      <c r="H25" s="71" t="s">
        <v>82</v>
      </c>
      <c r="I25" s="17">
        <f>'приложение 1_1'!E23</f>
        <v>2016</v>
      </c>
      <c r="J25" s="17">
        <f>'приложение 1_1'!F23</f>
        <v>2016</v>
      </c>
      <c r="K25" s="71" t="s">
        <v>134</v>
      </c>
      <c r="L25" s="71" t="s">
        <v>135</v>
      </c>
      <c r="M25" s="71" t="s">
        <v>135</v>
      </c>
      <c r="N25" s="71" t="s">
        <v>135</v>
      </c>
      <c r="O25" s="71">
        <v>0</v>
      </c>
      <c r="P25" s="71">
        <v>0</v>
      </c>
      <c r="Q25" s="24">
        <f>'приложение 1_1'!G22</f>
        <v>0.809476313559322</v>
      </c>
      <c r="R25" s="71" t="s">
        <v>82</v>
      </c>
      <c r="S25" s="71" t="s">
        <v>82</v>
      </c>
      <c r="T25" s="71" t="s">
        <v>82</v>
      </c>
      <c r="U25" s="70" t="s">
        <v>136</v>
      </c>
      <c r="V25" s="71"/>
      <c r="W25" s="70" t="s">
        <v>137</v>
      </c>
      <c r="X25" s="71" t="s">
        <v>82</v>
      </c>
      <c r="Y25" s="71" t="s">
        <v>82</v>
      </c>
      <c r="Z25" s="71" t="s">
        <v>82</v>
      </c>
      <c r="AA25" s="73" t="s">
        <v>82</v>
      </c>
    </row>
    <row r="26" spans="1:27" s="74" customFormat="1" ht="45">
      <c r="A26" s="23">
        <f t="shared" si="0"/>
        <v>6</v>
      </c>
      <c r="B26" s="51" t="str">
        <f>'приложение 1_1'!B23</f>
        <v>Реконструкция  ВЛ-0,4 кВ  в СИП  по  ул.Пролетарская, п.Иноземцево, L=0,24 км</v>
      </c>
      <c r="C26" s="70" t="s">
        <v>132</v>
      </c>
      <c r="D26" s="71" t="s">
        <v>133</v>
      </c>
      <c r="E26" s="71" t="s">
        <v>82</v>
      </c>
      <c r="F26" s="71" t="s">
        <v>82</v>
      </c>
      <c r="G26" s="17" t="str">
        <f>'приложение 1_1'!D23</f>
        <v>0,24 км</v>
      </c>
      <c r="H26" s="71" t="s">
        <v>82</v>
      </c>
      <c r="I26" s="17">
        <f>'приложение 1_1'!E24</f>
        <v>2016</v>
      </c>
      <c r="J26" s="17">
        <f>'приложение 1_1'!F24</f>
        <v>2016</v>
      </c>
      <c r="K26" s="71" t="s">
        <v>134</v>
      </c>
      <c r="L26" s="71" t="s">
        <v>135</v>
      </c>
      <c r="M26" s="71" t="s">
        <v>135</v>
      </c>
      <c r="N26" s="71" t="s">
        <v>135</v>
      </c>
      <c r="O26" s="71">
        <v>0</v>
      </c>
      <c r="P26" s="71">
        <v>0</v>
      </c>
      <c r="Q26" s="24">
        <f>'приложение 1_1'!G23</f>
        <v>0.28</v>
      </c>
      <c r="R26" s="71" t="s">
        <v>82</v>
      </c>
      <c r="S26" s="71" t="s">
        <v>82</v>
      </c>
      <c r="T26" s="71" t="s">
        <v>82</v>
      </c>
      <c r="U26" s="70" t="s">
        <v>136</v>
      </c>
      <c r="V26" s="71"/>
      <c r="W26" s="70" t="s">
        <v>137</v>
      </c>
      <c r="X26" s="71" t="s">
        <v>82</v>
      </c>
      <c r="Y26" s="71" t="s">
        <v>82</v>
      </c>
      <c r="Z26" s="71" t="s">
        <v>82</v>
      </c>
      <c r="AA26" s="73" t="s">
        <v>82</v>
      </c>
    </row>
    <row r="27" spans="1:27" s="74" customFormat="1" ht="45">
      <c r="A27" s="23">
        <f t="shared" si="0"/>
        <v>7</v>
      </c>
      <c r="B27" s="51" t="str">
        <f>'приложение 1_1'!B24</f>
        <v>Реконструкция  ВЛ-0,4 кВ  в  СИП  по  ул.Баталинская, L= 1,2 км</v>
      </c>
      <c r="C27" s="70" t="s">
        <v>132</v>
      </c>
      <c r="D27" s="71" t="s">
        <v>133</v>
      </c>
      <c r="E27" s="71" t="s">
        <v>82</v>
      </c>
      <c r="F27" s="71" t="s">
        <v>82</v>
      </c>
      <c r="G27" s="17" t="str">
        <f>'приложение 1_1'!D24</f>
        <v>1,20 км</v>
      </c>
      <c r="H27" s="71" t="s">
        <v>82</v>
      </c>
      <c r="I27" s="17">
        <f>'приложение 1_1'!E25</f>
        <v>2016</v>
      </c>
      <c r="J27" s="17">
        <f>'приложение 1_1'!F25</f>
        <v>2016</v>
      </c>
      <c r="K27" s="71" t="s">
        <v>134</v>
      </c>
      <c r="L27" s="71" t="s">
        <v>135</v>
      </c>
      <c r="M27" s="71" t="s">
        <v>135</v>
      </c>
      <c r="N27" s="71" t="s">
        <v>135</v>
      </c>
      <c r="O27" s="71">
        <v>0</v>
      </c>
      <c r="P27" s="71">
        <v>0</v>
      </c>
      <c r="Q27" s="24">
        <f>'приложение 1_1'!G24</f>
        <v>1.368</v>
      </c>
      <c r="R27" s="71" t="s">
        <v>82</v>
      </c>
      <c r="S27" s="71" t="s">
        <v>82</v>
      </c>
      <c r="T27" s="71" t="s">
        <v>82</v>
      </c>
      <c r="U27" s="70" t="s">
        <v>136</v>
      </c>
      <c r="V27" s="71"/>
      <c r="W27" s="70" t="s">
        <v>137</v>
      </c>
      <c r="X27" s="71" t="s">
        <v>82</v>
      </c>
      <c r="Y27" s="71" t="s">
        <v>82</v>
      </c>
      <c r="Z27" s="71" t="s">
        <v>82</v>
      </c>
      <c r="AA27" s="73" t="s">
        <v>82</v>
      </c>
    </row>
    <row r="28" spans="1:27" s="74" customFormat="1" ht="45">
      <c r="A28" s="23">
        <f t="shared" si="0"/>
        <v>8</v>
      </c>
      <c r="B28" s="51" t="str">
        <f>'приложение 1_1'!B25</f>
        <v>Реконструкция  ВЛ-0,4 кВ   в  СИП  по  ул.Крупской, L=0,59 км</v>
      </c>
      <c r="C28" s="70" t="s">
        <v>132</v>
      </c>
      <c r="D28" s="71" t="s">
        <v>133</v>
      </c>
      <c r="E28" s="71" t="s">
        <v>82</v>
      </c>
      <c r="F28" s="71" t="s">
        <v>82</v>
      </c>
      <c r="G28" s="17" t="str">
        <f>'приложение 1_1'!D25</f>
        <v>0,59 км</v>
      </c>
      <c r="H28" s="71" t="s">
        <v>82</v>
      </c>
      <c r="I28" s="17">
        <f>'приложение 1_1'!E26</f>
        <v>2016</v>
      </c>
      <c r="J28" s="17">
        <f>'приложение 1_1'!F26</f>
        <v>2016</v>
      </c>
      <c r="K28" s="71" t="s">
        <v>134</v>
      </c>
      <c r="L28" s="71" t="s">
        <v>135</v>
      </c>
      <c r="M28" s="71" t="s">
        <v>135</v>
      </c>
      <c r="N28" s="71" t="s">
        <v>135</v>
      </c>
      <c r="O28" s="71">
        <v>0</v>
      </c>
      <c r="P28" s="71">
        <v>0</v>
      </c>
      <c r="Q28" s="24">
        <f>'приложение 1_1'!G25</f>
        <v>0.5534988559322034</v>
      </c>
      <c r="R28" s="71" t="s">
        <v>82</v>
      </c>
      <c r="S28" s="71" t="s">
        <v>82</v>
      </c>
      <c r="T28" s="71" t="s">
        <v>82</v>
      </c>
      <c r="U28" s="70" t="s">
        <v>136</v>
      </c>
      <c r="V28" s="71"/>
      <c r="W28" s="70" t="s">
        <v>137</v>
      </c>
      <c r="X28" s="71" t="s">
        <v>82</v>
      </c>
      <c r="Y28" s="71" t="s">
        <v>82</v>
      </c>
      <c r="Z28" s="71" t="s">
        <v>82</v>
      </c>
      <c r="AA28" s="73" t="s">
        <v>82</v>
      </c>
    </row>
    <row r="29" spans="1:27" s="74" customFormat="1" ht="45">
      <c r="A29" s="23">
        <f t="shared" si="0"/>
        <v>9</v>
      </c>
      <c r="B29" s="51" t="str">
        <f>'приложение 1_1'!B26</f>
        <v>Реконструкция ВЛ-0,4 кВ в СИП по ул.Дзержинского, L=0,8 км</v>
      </c>
      <c r="C29" s="70" t="s">
        <v>132</v>
      </c>
      <c r="D29" s="71" t="s">
        <v>133</v>
      </c>
      <c r="E29" s="71" t="s">
        <v>82</v>
      </c>
      <c r="F29" s="71" t="s">
        <v>82</v>
      </c>
      <c r="G29" s="17" t="str">
        <f>'приложение 1_1'!D26</f>
        <v>0,80 км</v>
      </c>
      <c r="H29" s="71" t="s">
        <v>82</v>
      </c>
      <c r="I29" s="17">
        <f>'приложение 1_1'!E27</f>
        <v>2016</v>
      </c>
      <c r="J29" s="17">
        <f>'приложение 1_1'!F27</f>
        <v>2016</v>
      </c>
      <c r="K29" s="71" t="s">
        <v>134</v>
      </c>
      <c r="L29" s="71" t="s">
        <v>135</v>
      </c>
      <c r="M29" s="71" t="s">
        <v>135</v>
      </c>
      <c r="N29" s="71" t="s">
        <v>135</v>
      </c>
      <c r="O29" s="71">
        <v>0</v>
      </c>
      <c r="P29" s="71">
        <v>0</v>
      </c>
      <c r="Q29" s="24">
        <f>'приложение 1_1'!G26</f>
        <v>1.1</v>
      </c>
      <c r="R29" s="71" t="s">
        <v>82</v>
      </c>
      <c r="S29" s="71" t="s">
        <v>82</v>
      </c>
      <c r="T29" s="71" t="s">
        <v>82</v>
      </c>
      <c r="U29" s="70" t="s">
        <v>136</v>
      </c>
      <c r="V29" s="71"/>
      <c r="W29" s="70" t="s">
        <v>137</v>
      </c>
      <c r="X29" s="71" t="s">
        <v>82</v>
      </c>
      <c r="Y29" s="71" t="s">
        <v>82</v>
      </c>
      <c r="Z29" s="71" t="s">
        <v>82</v>
      </c>
      <c r="AA29" s="73" t="s">
        <v>82</v>
      </c>
    </row>
    <row r="30" spans="1:27" s="74" customFormat="1" ht="45">
      <c r="A30" s="23">
        <f t="shared" si="0"/>
        <v>10</v>
      </c>
      <c r="B30" s="51" t="str">
        <f>'приложение 1_1'!B27</f>
        <v>Реконструкция  ВЛ-0,4 кВ  в  СИП  по  ул.Пионерская, L=0,4 км</v>
      </c>
      <c r="C30" s="70" t="s">
        <v>132</v>
      </c>
      <c r="D30" s="71" t="s">
        <v>133</v>
      </c>
      <c r="E30" s="71" t="s">
        <v>82</v>
      </c>
      <c r="F30" s="71" t="s">
        <v>82</v>
      </c>
      <c r="G30" s="17" t="str">
        <f>'приложение 1_1'!D27</f>
        <v>0,40 км</v>
      </c>
      <c r="H30" s="71" t="s">
        <v>82</v>
      </c>
      <c r="I30" s="17">
        <f>'приложение 1_1'!E28</f>
        <v>2016</v>
      </c>
      <c r="J30" s="17">
        <f>'приложение 1_1'!F28</f>
        <v>2016</v>
      </c>
      <c r="K30" s="71" t="s">
        <v>134</v>
      </c>
      <c r="L30" s="71" t="s">
        <v>135</v>
      </c>
      <c r="M30" s="71" t="s">
        <v>135</v>
      </c>
      <c r="N30" s="71" t="s">
        <v>135</v>
      </c>
      <c r="O30" s="71">
        <v>0</v>
      </c>
      <c r="P30" s="71">
        <v>0</v>
      </c>
      <c r="Q30" s="24">
        <f>'приложение 1_1'!G27</f>
        <v>0.675</v>
      </c>
      <c r="R30" s="71" t="s">
        <v>82</v>
      </c>
      <c r="S30" s="71" t="s">
        <v>82</v>
      </c>
      <c r="T30" s="71" t="s">
        <v>82</v>
      </c>
      <c r="U30" s="70" t="s">
        <v>136</v>
      </c>
      <c r="V30" s="71"/>
      <c r="W30" s="70" t="s">
        <v>137</v>
      </c>
      <c r="X30" s="71" t="s">
        <v>82</v>
      </c>
      <c r="Y30" s="71" t="s">
        <v>82</v>
      </c>
      <c r="Z30" s="71" t="s">
        <v>82</v>
      </c>
      <c r="AA30" s="73" t="s">
        <v>82</v>
      </c>
    </row>
    <row r="31" spans="1:27" s="74" customFormat="1" ht="45">
      <c r="A31" s="23">
        <f t="shared" si="0"/>
        <v>11</v>
      </c>
      <c r="B31" s="51" t="str">
        <f>'приложение 1_1'!B28</f>
        <v>Реконструкция КЛ-0,4 кВ от ТП-40 до опоры по ул.Ленина, L=0,16 км</v>
      </c>
      <c r="C31" s="70" t="s">
        <v>132</v>
      </c>
      <c r="D31" s="71" t="s">
        <v>133</v>
      </c>
      <c r="E31" s="71" t="s">
        <v>82</v>
      </c>
      <c r="F31" s="71" t="s">
        <v>82</v>
      </c>
      <c r="G31" s="17" t="str">
        <f>'приложение 1_1'!D28</f>
        <v>0,16 км</v>
      </c>
      <c r="H31" s="71" t="s">
        <v>82</v>
      </c>
      <c r="I31" s="17">
        <f>'приложение 1_1'!E29</f>
        <v>2016</v>
      </c>
      <c r="J31" s="17">
        <f>'приложение 1_1'!F29</f>
        <v>2016</v>
      </c>
      <c r="K31" s="71" t="s">
        <v>134</v>
      </c>
      <c r="L31" s="71" t="s">
        <v>135</v>
      </c>
      <c r="M31" s="71" t="s">
        <v>135</v>
      </c>
      <c r="N31" s="71" t="s">
        <v>135</v>
      </c>
      <c r="O31" s="71">
        <v>0</v>
      </c>
      <c r="P31" s="71">
        <v>0</v>
      </c>
      <c r="Q31" s="24">
        <f>'приложение 1_1'!G28</f>
        <v>0.381</v>
      </c>
      <c r="R31" s="71" t="s">
        <v>82</v>
      </c>
      <c r="S31" s="71" t="s">
        <v>82</v>
      </c>
      <c r="T31" s="71" t="s">
        <v>82</v>
      </c>
      <c r="U31" s="70" t="s">
        <v>136</v>
      </c>
      <c r="V31" s="71"/>
      <c r="W31" s="70" t="s">
        <v>137</v>
      </c>
      <c r="X31" s="71" t="s">
        <v>82</v>
      </c>
      <c r="Y31" s="71" t="s">
        <v>82</v>
      </c>
      <c r="Z31" s="71" t="s">
        <v>82</v>
      </c>
      <c r="AA31" s="73" t="s">
        <v>82</v>
      </c>
    </row>
    <row r="32" spans="1:27" s="74" customFormat="1" ht="45">
      <c r="A32" s="23">
        <f t="shared" si="0"/>
        <v>12</v>
      </c>
      <c r="B32" s="51" t="str">
        <f>'приложение 1_1'!B29</f>
        <v>Реконструкция КЛ-0,4 кВ от ТП-41 до эл.щита по ул.Проскурина,33, L=0,16 км</v>
      </c>
      <c r="C32" s="70" t="s">
        <v>132</v>
      </c>
      <c r="D32" s="71" t="s">
        <v>133</v>
      </c>
      <c r="E32" s="71" t="s">
        <v>82</v>
      </c>
      <c r="F32" s="71" t="s">
        <v>82</v>
      </c>
      <c r="G32" s="17" t="str">
        <f>'приложение 1_1'!D29</f>
        <v>0,16 км</v>
      </c>
      <c r="H32" s="71" t="s">
        <v>82</v>
      </c>
      <c r="I32" s="17">
        <f>'приложение 1_1'!E29</f>
        <v>2016</v>
      </c>
      <c r="J32" s="17">
        <f>'приложение 1_1'!F29</f>
        <v>2016</v>
      </c>
      <c r="K32" s="71" t="s">
        <v>134</v>
      </c>
      <c r="L32" s="71" t="s">
        <v>135</v>
      </c>
      <c r="M32" s="71" t="s">
        <v>135</v>
      </c>
      <c r="N32" s="71" t="s">
        <v>135</v>
      </c>
      <c r="O32" s="71">
        <v>0</v>
      </c>
      <c r="P32" s="71">
        <v>0</v>
      </c>
      <c r="Q32" s="24">
        <f>'приложение 1_1'!G29</f>
        <v>0.381</v>
      </c>
      <c r="R32" s="71" t="s">
        <v>82</v>
      </c>
      <c r="S32" s="71" t="s">
        <v>82</v>
      </c>
      <c r="T32" s="71" t="s">
        <v>82</v>
      </c>
      <c r="U32" s="70" t="s">
        <v>136</v>
      </c>
      <c r="V32" s="71"/>
      <c r="W32" s="70" t="s">
        <v>137</v>
      </c>
      <c r="X32" s="71" t="s">
        <v>82</v>
      </c>
      <c r="Y32" s="71" t="s">
        <v>82</v>
      </c>
      <c r="Z32" s="71" t="s">
        <v>82</v>
      </c>
      <c r="AA32" s="73" t="s">
        <v>82</v>
      </c>
    </row>
    <row r="33" spans="1:27" s="74" customFormat="1" ht="31.5">
      <c r="A33" s="25" t="s">
        <v>4</v>
      </c>
      <c r="B33" s="26" t="s">
        <v>31</v>
      </c>
      <c r="C33" s="71"/>
      <c r="D33" s="71"/>
      <c r="E33" s="72"/>
      <c r="F33" s="71"/>
      <c r="G33" s="72"/>
      <c r="H33" s="71"/>
      <c r="I33" s="71"/>
      <c r="J33" s="71"/>
      <c r="K33" s="71"/>
      <c r="L33" s="71"/>
      <c r="M33" s="71"/>
      <c r="N33" s="71"/>
      <c r="O33" s="72"/>
      <c r="P33" s="72"/>
      <c r="Q33" s="27"/>
      <c r="R33" s="71"/>
      <c r="S33" s="72"/>
      <c r="T33" s="71"/>
      <c r="U33" s="70"/>
      <c r="V33" s="71"/>
      <c r="W33" s="71"/>
      <c r="X33" s="71"/>
      <c r="Y33" s="71"/>
      <c r="Z33" s="71"/>
      <c r="AA33" s="73"/>
    </row>
    <row r="34" spans="1:27" s="74" customFormat="1" ht="15.75">
      <c r="A34" s="29">
        <v>1</v>
      </c>
      <c r="B34" s="19" t="s">
        <v>32</v>
      </c>
      <c r="C34" s="71"/>
      <c r="D34" s="71"/>
      <c r="E34" s="72"/>
      <c r="F34" s="71"/>
      <c r="G34" s="72"/>
      <c r="H34" s="71"/>
      <c r="I34" s="71"/>
      <c r="J34" s="71"/>
      <c r="K34" s="71"/>
      <c r="L34" s="71"/>
      <c r="M34" s="71"/>
      <c r="N34" s="71"/>
      <c r="O34" s="72"/>
      <c r="P34" s="72"/>
      <c r="Q34" s="27"/>
      <c r="R34" s="71"/>
      <c r="S34" s="72"/>
      <c r="T34" s="71"/>
      <c r="U34" s="70"/>
      <c r="V34" s="71"/>
      <c r="W34" s="71"/>
      <c r="X34" s="71"/>
      <c r="Y34" s="71"/>
      <c r="Z34" s="71"/>
      <c r="AA34" s="73"/>
    </row>
    <row r="35" spans="1:27" s="74" customFormat="1" ht="15.75">
      <c r="A35" s="29">
        <v>2</v>
      </c>
      <c r="B35" s="19" t="s">
        <v>33</v>
      </c>
      <c r="C35" s="71"/>
      <c r="D35" s="71"/>
      <c r="E35" s="72"/>
      <c r="F35" s="71"/>
      <c r="G35" s="72"/>
      <c r="H35" s="71"/>
      <c r="I35" s="71"/>
      <c r="J35" s="71"/>
      <c r="K35" s="71"/>
      <c r="L35" s="71"/>
      <c r="M35" s="71"/>
      <c r="N35" s="71"/>
      <c r="O35" s="72"/>
      <c r="P35" s="72"/>
      <c r="Q35" s="27"/>
      <c r="R35" s="71"/>
      <c r="S35" s="72"/>
      <c r="T35" s="71"/>
      <c r="U35" s="70"/>
      <c r="V35" s="71"/>
      <c r="W35" s="71"/>
      <c r="X35" s="71"/>
      <c r="Y35" s="71"/>
      <c r="Z35" s="71"/>
      <c r="AA35" s="73"/>
    </row>
    <row r="36" spans="1:27" s="74" customFormat="1" ht="15.75">
      <c r="A36" s="30" t="s">
        <v>34</v>
      </c>
      <c r="B36" s="27"/>
      <c r="C36" s="71"/>
      <c r="D36" s="71"/>
      <c r="E36" s="72"/>
      <c r="F36" s="71"/>
      <c r="G36" s="72"/>
      <c r="H36" s="71"/>
      <c r="I36" s="71"/>
      <c r="J36" s="71"/>
      <c r="K36" s="71"/>
      <c r="L36" s="71"/>
      <c r="M36" s="71"/>
      <c r="N36" s="71"/>
      <c r="O36" s="72"/>
      <c r="P36" s="72"/>
      <c r="Q36" s="27"/>
      <c r="R36" s="71"/>
      <c r="S36" s="72"/>
      <c r="T36" s="71"/>
      <c r="U36" s="70"/>
      <c r="V36" s="71"/>
      <c r="W36" s="71"/>
      <c r="X36" s="71"/>
      <c r="Y36" s="71"/>
      <c r="Z36" s="71"/>
      <c r="AA36" s="73"/>
    </row>
    <row r="37" spans="1:27" s="74" customFormat="1" ht="15.75">
      <c r="A37" s="25" t="s">
        <v>5</v>
      </c>
      <c r="B37" s="26" t="s">
        <v>35</v>
      </c>
      <c r="C37" s="186"/>
      <c r="D37" s="186"/>
      <c r="E37" s="187"/>
      <c r="F37" s="186"/>
      <c r="G37" s="187"/>
      <c r="H37" s="186"/>
      <c r="I37" s="186"/>
      <c r="J37" s="186"/>
      <c r="K37" s="186"/>
      <c r="L37" s="186"/>
      <c r="M37" s="186"/>
      <c r="N37" s="186"/>
      <c r="O37" s="187"/>
      <c r="P37" s="187"/>
      <c r="Q37" s="21">
        <f>SUM(Q38:Q38)</f>
        <v>1.2711864406779663</v>
      </c>
      <c r="R37" s="186"/>
      <c r="S37" s="187"/>
      <c r="T37" s="186"/>
      <c r="U37" s="188"/>
      <c r="V37" s="186"/>
      <c r="W37" s="186"/>
      <c r="X37" s="186"/>
      <c r="Y37" s="186"/>
      <c r="Z37" s="186"/>
      <c r="AA37" s="189"/>
    </row>
    <row r="38" spans="1:27" s="74" customFormat="1" ht="45">
      <c r="A38" s="194">
        <v>1</v>
      </c>
      <c r="B38" s="112" t="str">
        <f>'приложение 1_1'!B35</f>
        <v>Внутренний контур АСКУЭ</v>
      </c>
      <c r="C38" s="195" t="s">
        <v>132</v>
      </c>
      <c r="D38" s="196" t="s">
        <v>133</v>
      </c>
      <c r="E38" s="196" t="s">
        <v>82</v>
      </c>
      <c r="F38" s="196" t="s">
        <v>82</v>
      </c>
      <c r="G38" s="196" t="s">
        <v>82</v>
      </c>
      <c r="H38" s="196" t="s">
        <v>82</v>
      </c>
      <c r="I38" s="196">
        <f>'приложение 1_1'!E35</f>
        <v>2016</v>
      </c>
      <c r="J38" s="301">
        <f>'приложение 1_1'!F35</f>
        <v>2016</v>
      </c>
      <c r="K38" s="196" t="s">
        <v>135</v>
      </c>
      <c r="L38" s="196" t="s">
        <v>135</v>
      </c>
      <c r="M38" s="196" t="s">
        <v>135</v>
      </c>
      <c r="N38" s="196" t="s">
        <v>135</v>
      </c>
      <c r="O38" s="196">
        <v>0</v>
      </c>
      <c r="P38" s="196">
        <v>0</v>
      </c>
      <c r="Q38" s="166">
        <f>'приложение 1_1'!G35</f>
        <v>1.2711864406779663</v>
      </c>
      <c r="R38" s="196" t="s">
        <v>82</v>
      </c>
      <c r="S38" s="196" t="s">
        <v>82</v>
      </c>
      <c r="T38" s="196" t="s">
        <v>82</v>
      </c>
      <c r="U38" s="195" t="s">
        <v>136</v>
      </c>
      <c r="V38" s="196" t="s">
        <v>82</v>
      </c>
      <c r="W38" s="196" t="s">
        <v>82</v>
      </c>
      <c r="X38" s="196" t="s">
        <v>82</v>
      </c>
      <c r="Y38" s="196" t="s">
        <v>82</v>
      </c>
      <c r="Z38" s="196" t="s">
        <v>82</v>
      </c>
      <c r="AA38" s="198" t="s">
        <v>82</v>
      </c>
    </row>
    <row r="39" spans="1:27" s="74" customFormat="1" ht="15.75">
      <c r="A39" s="31" t="s">
        <v>7</v>
      </c>
      <c r="B39" s="33" t="str">
        <f>'приложение 1_1'!B36</f>
        <v>Оборудование, не входящее в сметы</v>
      </c>
      <c r="C39" s="71"/>
      <c r="D39" s="71"/>
      <c r="E39" s="72"/>
      <c r="F39" s="71"/>
      <c r="G39" s="72"/>
      <c r="H39" s="71"/>
      <c r="I39" s="71"/>
      <c r="J39" s="71"/>
      <c r="K39" s="71"/>
      <c r="L39" s="71"/>
      <c r="M39" s="71"/>
      <c r="N39" s="71"/>
      <c r="O39" s="72"/>
      <c r="P39" s="72"/>
      <c r="Q39" s="15">
        <f>Q40</f>
        <v>4</v>
      </c>
      <c r="R39" s="71"/>
      <c r="S39" s="72"/>
      <c r="T39" s="71"/>
      <c r="U39" s="70"/>
      <c r="V39" s="71"/>
      <c r="W39" s="71"/>
      <c r="X39" s="71"/>
      <c r="Y39" s="71"/>
      <c r="Z39" s="71"/>
      <c r="AA39" s="73"/>
    </row>
    <row r="40" spans="1:27" s="74" customFormat="1" ht="45">
      <c r="A40" s="29">
        <f>1</f>
        <v>1</v>
      </c>
      <c r="B40" s="19" t="str">
        <f>'приложение 1_1'!B37</f>
        <v>Оборудование, не требующее монтажа</v>
      </c>
      <c r="C40" s="70" t="s">
        <v>132</v>
      </c>
      <c r="D40" s="71" t="s">
        <v>133</v>
      </c>
      <c r="E40" s="71" t="s">
        <v>82</v>
      </c>
      <c r="F40" s="71" t="s">
        <v>82</v>
      </c>
      <c r="G40" s="71" t="s">
        <v>82</v>
      </c>
      <c r="H40" s="71" t="s">
        <v>82</v>
      </c>
      <c r="I40" s="71">
        <f>'приложение 1_1'!E22</f>
        <v>2016</v>
      </c>
      <c r="J40" s="71">
        <f>'приложение 1_1'!F22</f>
        <v>2016</v>
      </c>
      <c r="K40" s="71" t="s">
        <v>82</v>
      </c>
      <c r="L40" s="71" t="s">
        <v>82</v>
      </c>
      <c r="M40" s="71" t="s">
        <v>82</v>
      </c>
      <c r="N40" s="71" t="s">
        <v>82</v>
      </c>
      <c r="O40" s="71">
        <v>0</v>
      </c>
      <c r="P40" s="71">
        <v>0</v>
      </c>
      <c r="Q40" s="24">
        <f>'приложение 1_1'!G37</f>
        <v>4</v>
      </c>
      <c r="R40" s="71" t="s">
        <v>82</v>
      </c>
      <c r="S40" s="71" t="s">
        <v>82</v>
      </c>
      <c r="T40" s="71" t="s">
        <v>82</v>
      </c>
      <c r="U40" s="70" t="s">
        <v>136</v>
      </c>
      <c r="V40" s="71" t="s">
        <v>82</v>
      </c>
      <c r="W40" s="71" t="s">
        <v>82</v>
      </c>
      <c r="X40" s="71" t="s">
        <v>82</v>
      </c>
      <c r="Y40" s="71" t="s">
        <v>82</v>
      </c>
      <c r="Z40" s="71" t="s">
        <v>82</v>
      </c>
      <c r="AA40" s="73" t="s">
        <v>82</v>
      </c>
    </row>
    <row r="41" spans="1:27" s="74" customFormat="1" ht="47.25">
      <c r="A41" s="200" t="s">
        <v>145</v>
      </c>
      <c r="B41" s="96" t="s">
        <v>37</v>
      </c>
      <c r="C41" s="196"/>
      <c r="D41" s="196"/>
      <c r="E41" s="197"/>
      <c r="F41" s="196"/>
      <c r="G41" s="197"/>
      <c r="H41" s="196"/>
      <c r="I41" s="196"/>
      <c r="J41" s="196"/>
      <c r="K41" s="196"/>
      <c r="L41" s="196"/>
      <c r="M41" s="196"/>
      <c r="N41" s="196"/>
      <c r="O41" s="197"/>
      <c r="P41" s="197"/>
      <c r="Q41" s="112"/>
      <c r="R41" s="196"/>
      <c r="S41" s="197"/>
      <c r="T41" s="196"/>
      <c r="U41" s="195"/>
      <c r="V41" s="196"/>
      <c r="W41" s="196"/>
      <c r="X41" s="196"/>
      <c r="Y41" s="196"/>
      <c r="Z41" s="196"/>
      <c r="AA41" s="198"/>
    </row>
    <row r="42" spans="1:27" s="74" customFormat="1" ht="15.75">
      <c r="A42" s="199">
        <v>1</v>
      </c>
      <c r="B42" s="122" t="s">
        <v>32</v>
      </c>
      <c r="C42" s="190"/>
      <c r="D42" s="190"/>
      <c r="E42" s="191"/>
      <c r="F42" s="190"/>
      <c r="G42" s="191"/>
      <c r="H42" s="190"/>
      <c r="I42" s="190"/>
      <c r="J42" s="190"/>
      <c r="K42" s="190"/>
      <c r="L42" s="190"/>
      <c r="M42" s="190"/>
      <c r="N42" s="190"/>
      <c r="O42" s="191"/>
      <c r="P42" s="191"/>
      <c r="Q42" s="122"/>
      <c r="R42" s="190" t="s">
        <v>82</v>
      </c>
      <c r="S42" s="191"/>
      <c r="T42" s="190" t="s">
        <v>82</v>
      </c>
      <c r="U42" s="192"/>
      <c r="V42" s="190"/>
      <c r="W42" s="190"/>
      <c r="X42" s="190" t="s">
        <v>82</v>
      </c>
      <c r="Y42" s="190" t="s">
        <v>82</v>
      </c>
      <c r="Z42" s="190" t="s">
        <v>82</v>
      </c>
      <c r="AA42" s="193" t="s">
        <v>82</v>
      </c>
    </row>
    <row r="43" spans="1:27" s="74" customFormat="1" ht="15.75">
      <c r="A43" s="30">
        <v>2</v>
      </c>
      <c r="B43" s="27" t="s">
        <v>33</v>
      </c>
      <c r="C43" s="71"/>
      <c r="D43" s="71"/>
      <c r="E43" s="72"/>
      <c r="F43" s="71"/>
      <c r="G43" s="72"/>
      <c r="H43" s="71"/>
      <c r="I43" s="71"/>
      <c r="J43" s="71"/>
      <c r="K43" s="71"/>
      <c r="L43" s="71"/>
      <c r="M43" s="71"/>
      <c r="N43" s="71"/>
      <c r="O43" s="72"/>
      <c r="P43" s="72"/>
      <c r="Q43" s="27"/>
      <c r="R43" s="71"/>
      <c r="S43" s="72"/>
      <c r="T43" s="71"/>
      <c r="U43" s="70"/>
      <c r="V43" s="71"/>
      <c r="W43" s="71"/>
      <c r="X43" s="71"/>
      <c r="Y43" s="71"/>
      <c r="Z43" s="71"/>
      <c r="AA43" s="73"/>
    </row>
    <row r="44" spans="1:27" s="74" customFormat="1" ht="15.75">
      <c r="A44" s="30" t="s">
        <v>34</v>
      </c>
      <c r="B44" s="27"/>
      <c r="C44" s="71"/>
      <c r="D44" s="71"/>
      <c r="E44" s="72"/>
      <c r="F44" s="71"/>
      <c r="G44" s="72"/>
      <c r="H44" s="71"/>
      <c r="I44" s="71"/>
      <c r="J44" s="71"/>
      <c r="K44" s="71"/>
      <c r="L44" s="71"/>
      <c r="M44" s="71"/>
      <c r="N44" s="71"/>
      <c r="O44" s="72"/>
      <c r="P44" s="72"/>
      <c r="Q44" s="27"/>
      <c r="R44" s="71"/>
      <c r="S44" s="72"/>
      <c r="T44" s="71"/>
      <c r="U44" s="70"/>
      <c r="V44" s="71"/>
      <c r="W44" s="71"/>
      <c r="X44" s="71"/>
      <c r="Y44" s="71"/>
      <c r="Z44" s="71"/>
      <c r="AA44" s="73"/>
    </row>
    <row r="45" spans="1:27" s="74" customFormat="1" ht="15.75">
      <c r="A45" s="14" t="s">
        <v>38</v>
      </c>
      <c r="B45" s="8" t="s">
        <v>39</v>
      </c>
      <c r="C45" s="71"/>
      <c r="D45" s="71"/>
      <c r="E45" s="72"/>
      <c r="F45" s="71"/>
      <c r="G45" s="72"/>
      <c r="H45" s="71"/>
      <c r="I45" s="71"/>
      <c r="J45" s="71"/>
      <c r="K45" s="71"/>
      <c r="L45" s="71"/>
      <c r="M45" s="71"/>
      <c r="N45" s="71"/>
      <c r="O45" s="72"/>
      <c r="P45" s="72"/>
      <c r="Q45" s="15">
        <f>Q46+Q54</f>
        <v>2.848</v>
      </c>
      <c r="R45" s="71"/>
      <c r="S45" s="72"/>
      <c r="T45" s="71"/>
      <c r="U45" s="70"/>
      <c r="V45" s="71"/>
      <c r="W45" s="71"/>
      <c r="X45" s="71"/>
      <c r="Y45" s="71"/>
      <c r="Z45" s="71"/>
      <c r="AA45" s="73"/>
    </row>
    <row r="46" spans="1:27" s="74" customFormat="1" ht="31.5">
      <c r="A46" s="18" t="s">
        <v>8</v>
      </c>
      <c r="B46" s="8" t="s">
        <v>30</v>
      </c>
      <c r="C46" s="71"/>
      <c r="D46" s="71"/>
      <c r="E46" s="72"/>
      <c r="F46" s="71"/>
      <c r="G46" s="72"/>
      <c r="H46" s="71"/>
      <c r="I46" s="71"/>
      <c r="J46" s="71"/>
      <c r="K46" s="71"/>
      <c r="L46" s="71"/>
      <c r="M46" s="71"/>
      <c r="N46" s="71"/>
      <c r="O46" s="72"/>
      <c r="P46" s="72"/>
      <c r="Q46" s="21">
        <f>SUM(Q47:Q49)</f>
        <v>2.848</v>
      </c>
      <c r="R46" s="71"/>
      <c r="S46" s="72"/>
      <c r="T46" s="71"/>
      <c r="U46" s="70"/>
      <c r="V46" s="71"/>
      <c r="W46" s="71"/>
      <c r="X46" s="71"/>
      <c r="Y46" s="71"/>
      <c r="Z46" s="71"/>
      <c r="AA46" s="73"/>
    </row>
    <row r="47" spans="1:27" s="74" customFormat="1" ht="45">
      <c r="A47" s="29">
        <v>1</v>
      </c>
      <c r="B47" s="51" t="str">
        <f>'приложение 1_1'!B44</f>
        <v>Строительство ВЛ 0,4кВ мрн Пролетарская - Маяковского</v>
      </c>
      <c r="C47" s="70" t="s">
        <v>132</v>
      </c>
      <c r="D47" s="71" t="s">
        <v>133</v>
      </c>
      <c r="E47" s="71" t="str">
        <f>'приложение 1_1'!D44</f>
        <v>км</v>
      </c>
      <c r="F47" s="71" t="s">
        <v>82</v>
      </c>
      <c r="G47" s="71" t="s">
        <v>82</v>
      </c>
      <c r="H47" s="71" t="s">
        <v>82</v>
      </c>
      <c r="I47" s="71">
        <f>'приложение 1_1'!E44</f>
        <v>2016</v>
      </c>
      <c r="J47" s="302">
        <f>'приложение 1_1'!F44</f>
        <v>2016</v>
      </c>
      <c r="K47" s="71" t="s">
        <v>134</v>
      </c>
      <c r="L47" s="71" t="s">
        <v>135</v>
      </c>
      <c r="M47" s="71" t="s">
        <v>135</v>
      </c>
      <c r="N47" s="71" t="s">
        <v>135</v>
      </c>
      <c r="O47" s="71">
        <v>0</v>
      </c>
      <c r="P47" s="71">
        <v>0</v>
      </c>
      <c r="Q47" s="24">
        <f>'приложение 1_1'!G44</f>
        <v>0.898</v>
      </c>
      <c r="R47" s="71" t="s">
        <v>82</v>
      </c>
      <c r="S47" s="71" t="s">
        <v>82</v>
      </c>
      <c r="T47" s="71" t="s">
        <v>82</v>
      </c>
      <c r="U47" s="70" t="s">
        <v>136</v>
      </c>
      <c r="V47" s="71" t="s">
        <v>82</v>
      </c>
      <c r="W47" s="71" t="s">
        <v>82</v>
      </c>
      <c r="X47" s="71" t="s">
        <v>82</v>
      </c>
      <c r="Y47" s="71" t="s">
        <v>82</v>
      </c>
      <c r="Z47" s="71" t="s">
        <v>82</v>
      </c>
      <c r="AA47" s="73" t="s">
        <v>82</v>
      </c>
    </row>
    <row r="48" spans="1:27" s="74" customFormat="1" ht="45">
      <c r="A48" s="29">
        <f>A47+1</f>
        <v>2</v>
      </c>
      <c r="B48" s="51" t="str">
        <f>'приложение 1_1'!B45</f>
        <v>Строительство ВЛ 0,4кВ мрн "Ветеран"</v>
      </c>
      <c r="C48" s="70" t="s">
        <v>132</v>
      </c>
      <c r="D48" s="71" t="s">
        <v>133</v>
      </c>
      <c r="E48" s="71" t="str">
        <f>'приложение 1_1'!D45</f>
        <v>км</v>
      </c>
      <c r="F48" s="71" t="s">
        <v>82</v>
      </c>
      <c r="G48" s="71" t="s">
        <v>82</v>
      </c>
      <c r="H48" s="71" t="s">
        <v>82</v>
      </c>
      <c r="I48" s="71">
        <f>'приложение 1_1'!E45</f>
        <v>2016</v>
      </c>
      <c r="J48" s="302">
        <f>'приложение 1_1'!F45</f>
        <v>2016</v>
      </c>
      <c r="K48" s="71" t="s">
        <v>134</v>
      </c>
      <c r="L48" s="71" t="s">
        <v>135</v>
      </c>
      <c r="M48" s="71" t="s">
        <v>135</v>
      </c>
      <c r="N48" s="71" t="s">
        <v>135</v>
      </c>
      <c r="O48" s="71">
        <v>0</v>
      </c>
      <c r="P48" s="71">
        <v>0</v>
      </c>
      <c r="Q48" s="24">
        <f>'приложение 1_1'!G45</f>
        <v>0.95</v>
      </c>
      <c r="R48" s="71" t="s">
        <v>82</v>
      </c>
      <c r="S48" s="71" t="s">
        <v>82</v>
      </c>
      <c r="T48" s="71" t="s">
        <v>82</v>
      </c>
      <c r="U48" s="70" t="s">
        <v>136</v>
      </c>
      <c r="V48" s="71" t="s">
        <v>82</v>
      </c>
      <c r="W48" s="71" t="s">
        <v>82</v>
      </c>
      <c r="X48" s="71" t="s">
        <v>82</v>
      </c>
      <c r="Y48" s="71" t="s">
        <v>82</v>
      </c>
      <c r="Z48" s="71" t="s">
        <v>82</v>
      </c>
      <c r="AA48" s="73" t="s">
        <v>82</v>
      </c>
    </row>
    <row r="49" spans="1:27" s="74" customFormat="1" ht="45">
      <c r="A49" s="29">
        <f>A48+1</f>
        <v>3</v>
      </c>
      <c r="B49" s="51" t="str">
        <f>'приложение 1_1'!B46</f>
        <v>Строительство КТП 400/10/0,4 и КЛ - 10 кВ, L = 0,3 км на ул. Первомайская, п.Иноземцево</v>
      </c>
      <c r="C49" s="70" t="s">
        <v>132</v>
      </c>
      <c r="D49" s="71" t="s">
        <v>133</v>
      </c>
      <c r="E49" s="71" t="str">
        <f>'приложение 1_1'!D46</f>
        <v>0,40 МВА</v>
      </c>
      <c r="F49" s="71" t="s">
        <v>82</v>
      </c>
      <c r="G49" s="71" t="s">
        <v>82</v>
      </c>
      <c r="H49" s="71" t="s">
        <v>82</v>
      </c>
      <c r="I49" s="71">
        <f>'приложение 1_1'!E46</f>
        <v>2016</v>
      </c>
      <c r="J49" s="302">
        <f>'приложение 1_1'!F46</f>
        <v>2016</v>
      </c>
      <c r="K49" s="71" t="s">
        <v>134</v>
      </c>
      <c r="L49" s="71" t="s">
        <v>135</v>
      </c>
      <c r="M49" s="71" t="s">
        <v>135</v>
      </c>
      <c r="N49" s="71" t="s">
        <v>135</v>
      </c>
      <c r="O49" s="71">
        <v>0</v>
      </c>
      <c r="P49" s="71">
        <v>0</v>
      </c>
      <c r="Q49" s="24">
        <f>'приложение 1_1'!G46</f>
        <v>1</v>
      </c>
      <c r="R49" s="71" t="s">
        <v>82</v>
      </c>
      <c r="S49" s="71" t="s">
        <v>82</v>
      </c>
      <c r="T49" s="71" t="s">
        <v>82</v>
      </c>
      <c r="U49" s="70" t="s">
        <v>136</v>
      </c>
      <c r="V49" s="71" t="s">
        <v>82</v>
      </c>
      <c r="W49" s="71" t="s">
        <v>82</v>
      </c>
      <c r="X49" s="71" t="s">
        <v>82</v>
      </c>
      <c r="Y49" s="71" t="s">
        <v>82</v>
      </c>
      <c r="Z49" s="71" t="s">
        <v>82</v>
      </c>
      <c r="AA49" s="73" t="s">
        <v>82</v>
      </c>
    </row>
    <row r="50" spans="1:27" s="74" customFormat="1" ht="15.75">
      <c r="A50" s="31" t="s">
        <v>9</v>
      </c>
      <c r="B50" s="32" t="s">
        <v>40</v>
      </c>
      <c r="C50" s="70"/>
      <c r="D50" s="71"/>
      <c r="E50" s="27"/>
      <c r="F50" s="71"/>
      <c r="G50" s="72"/>
      <c r="H50" s="71"/>
      <c r="I50" s="71"/>
      <c r="J50" s="71"/>
      <c r="K50" s="71"/>
      <c r="L50" s="71"/>
      <c r="M50" s="71"/>
      <c r="N50" s="71"/>
      <c r="O50" s="72"/>
      <c r="P50" s="72"/>
      <c r="Q50" s="21"/>
      <c r="R50" s="71"/>
      <c r="S50" s="72"/>
      <c r="T50" s="71"/>
      <c r="U50" s="70"/>
      <c r="V50" s="71"/>
      <c r="W50" s="71"/>
      <c r="X50" s="71"/>
      <c r="Y50" s="71"/>
      <c r="Z50" s="71"/>
      <c r="AA50" s="73"/>
    </row>
    <row r="51" spans="1:27" s="74" customFormat="1" ht="15.75">
      <c r="A51" s="29">
        <v>1</v>
      </c>
      <c r="B51" s="19" t="s">
        <v>32</v>
      </c>
      <c r="C51" s="70"/>
      <c r="D51" s="71"/>
      <c r="E51" s="17"/>
      <c r="F51" s="71"/>
      <c r="G51" s="72"/>
      <c r="H51" s="71"/>
      <c r="I51" s="71"/>
      <c r="J51" s="71"/>
      <c r="K51" s="71"/>
      <c r="L51" s="71"/>
      <c r="M51" s="71"/>
      <c r="N51" s="71"/>
      <c r="O51" s="72"/>
      <c r="P51" s="72"/>
      <c r="Q51" s="24"/>
      <c r="R51" s="71"/>
      <c r="S51" s="72"/>
      <c r="T51" s="71"/>
      <c r="U51" s="70"/>
      <c r="V51" s="71"/>
      <c r="W51" s="71"/>
      <c r="X51" s="71"/>
      <c r="Y51" s="71"/>
      <c r="Z51" s="71"/>
      <c r="AA51" s="73"/>
    </row>
    <row r="52" spans="1:27" s="74" customFormat="1" ht="15.75">
      <c r="A52" s="29">
        <v>2</v>
      </c>
      <c r="B52" s="19" t="s">
        <v>33</v>
      </c>
      <c r="C52" s="70"/>
      <c r="D52" s="71"/>
      <c r="E52" s="17"/>
      <c r="F52" s="71"/>
      <c r="G52" s="72"/>
      <c r="H52" s="71"/>
      <c r="I52" s="71"/>
      <c r="J52" s="71"/>
      <c r="K52" s="71"/>
      <c r="L52" s="71"/>
      <c r="M52" s="71"/>
      <c r="N52" s="71"/>
      <c r="O52" s="72"/>
      <c r="P52" s="72"/>
      <c r="Q52" s="24"/>
      <c r="R52" s="71"/>
      <c r="S52" s="72"/>
      <c r="T52" s="71"/>
      <c r="U52" s="70"/>
      <c r="V52" s="71"/>
      <c r="W52" s="71"/>
      <c r="X52" s="71"/>
      <c r="Y52" s="71"/>
      <c r="Z52" s="71"/>
      <c r="AA52" s="73"/>
    </row>
    <row r="53" spans="1:27" s="74" customFormat="1" ht="15.75">
      <c r="A53" s="30" t="s">
        <v>34</v>
      </c>
      <c r="B53" s="27"/>
      <c r="C53" s="70"/>
      <c r="D53" s="71"/>
      <c r="E53" s="17"/>
      <c r="F53" s="71"/>
      <c r="G53" s="72"/>
      <c r="H53" s="71"/>
      <c r="I53" s="71"/>
      <c r="J53" s="71"/>
      <c r="K53" s="71"/>
      <c r="L53" s="71"/>
      <c r="M53" s="71"/>
      <c r="N53" s="71"/>
      <c r="O53" s="72"/>
      <c r="P53" s="72"/>
      <c r="Q53" s="24"/>
      <c r="R53" s="71"/>
      <c r="S53" s="72"/>
      <c r="T53" s="71"/>
      <c r="U53" s="70"/>
      <c r="V53" s="71"/>
      <c r="W53" s="71"/>
      <c r="X53" s="71"/>
      <c r="Y53" s="71"/>
      <c r="Z53" s="71"/>
      <c r="AA53" s="73"/>
    </row>
    <row r="54" spans="1:27" s="74" customFormat="1" ht="15.75">
      <c r="A54" s="31" t="s">
        <v>11</v>
      </c>
      <c r="B54" s="33" t="str">
        <f>'приложение 1_1'!B51</f>
        <v>Прочее электросетевое оборудование</v>
      </c>
      <c r="C54" s="71"/>
      <c r="D54" s="71"/>
      <c r="E54" s="72"/>
      <c r="F54" s="71"/>
      <c r="G54" s="72"/>
      <c r="H54" s="71"/>
      <c r="I54" s="71"/>
      <c r="J54" s="71"/>
      <c r="K54" s="71"/>
      <c r="L54" s="71"/>
      <c r="M54" s="71"/>
      <c r="N54" s="71"/>
      <c r="O54" s="72"/>
      <c r="P54" s="72"/>
      <c r="Q54" s="185">
        <f>Q55</f>
        <v>0</v>
      </c>
      <c r="R54" s="71"/>
      <c r="S54" s="72"/>
      <c r="T54" s="71"/>
      <c r="U54" s="70"/>
      <c r="V54" s="71"/>
      <c r="W54" s="71"/>
      <c r="X54" s="71"/>
      <c r="Y54" s="71"/>
      <c r="Z54" s="71"/>
      <c r="AA54" s="73"/>
    </row>
    <row r="55" spans="1:27" s="74" customFormat="1" ht="33" customHeight="1">
      <c r="A55" s="29">
        <v>1</v>
      </c>
      <c r="B55" s="51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2"/>
      <c r="Q55" s="24"/>
      <c r="R55" s="71"/>
      <c r="S55" s="71"/>
      <c r="T55" s="71"/>
      <c r="U55" s="70"/>
      <c r="V55" s="71"/>
      <c r="W55" s="71"/>
      <c r="X55" s="71"/>
      <c r="Y55" s="71"/>
      <c r="Z55" s="71"/>
      <c r="AA55" s="73"/>
    </row>
    <row r="56" spans="1:27" ht="15.75" customHeight="1">
      <c r="A56" s="307" t="s">
        <v>45</v>
      </c>
      <c r="B56" s="307"/>
      <c r="C56" s="67"/>
      <c r="D56" s="67"/>
      <c r="E56" s="68"/>
      <c r="F56" s="67"/>
      <c r="G56" s="68"/>
      <c r="H56" s="67"/>
      <c r="I56" s="67"/>
      <c r="J56" s="67"/>
      <c r="K56" s="67"/>
      <c r="L56" s="67"/>
      <c r="M56" s="67"/>
      <c r="N56" s="67"/>
      <c r="O56" s="68"/>
      <c r="P56" s="68"/>
      <c r="Q56" s="68"/>
      <c r="R56" s="67"/>
      <c r="S56" s="68"/>
      <c r="T56" s="67"/>
      <c r="U56" s="48"/>
      <c r="V56" s="67"/>
      <c r="W56" s="67"/>
      <c r="X56" s="67"/>
      <c r="Y56" s="67"/>
      <c r="Z56" s="67"/>
      <c r="AA56" s="69"/>
    </row>
    <row r="57" spans="1:27" ht="47.25">
      <c r="A57" s="25"/>
      <c r="B57" s="26" t="str">
        <f>'приложение 1_1'!B54</f>
        <v>Прочее новое строительство, в счёт оказания услуг по технологическому присоединению</v>
      </c>
      <c r="C57" s="67"/>
      <c r="D57" s="67"/>
      <c r="E57" s="68"/>
      <c r="F57" s="67"/>
      <c r="G57" s="68"/>
      <c r="H57" s="67"/>
      <c r="I57" s="67"/>
      <c r="J57" s="67"/>
      <c r="K57" s="67"/>
      <c r="L57" s="67"/>
      <c r="M57" s="67"/>
      <c r="N57" s="67"/>
      <c r="O57" s="68"/>
      <c r="P57" s="68"/>
      <c r="Q57" s="202">
        <f>'приложение 1_1'!G54</f>
        <v>0</v>
      </c>
      <c r="R57" s="67"/>
      <c r="S57" s="68"/>
      <c r="T57" s="67"/>
      <c r="U57" s="48"/>
      <c r="V57" s="67"/>
      <c r="W57" s="67"/>
      <c r="X57" s="67"/>
      <c r="Y57" s="67"/>
      <c r="Z57" s="67"/>
      <c r="AA57" s="69"/>
    </row>
    <row r="58" spans="1:27" ht="15.75">
      <c r="A58" s="30">
        <v>1</v>
      </c>
      <c r="B58" s="27" t="s">
        <v>32</v>
      </c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2"/>
      <c r="P58" s="72"/>
      <c r="Q58" s="24"/>
      <c r="R58" s="71"/>
      <c r="S58" s="71"/>
      <c r="T58" s="71"/>
      <c r="U58" s="70"/>
      <c r="V58" s="71"/>
      <c r="W58" s="71"/>
      <c r="X58" s="71"/>
      <c r="Y58" s="71"/>
      <c r="Z58" s="71"/>
      <c r="AA58" s="73"/>
    </row>
    <row r="59" spans="1:27" ht="15.75">
      <c r="A59" s="30"/>
      <c r="B59" s="27"/>
      <c r="C59" s="67"/>
      <c r="D59" s="67"/>
      <c r="E59" s="68"/>
      <c r="F59" s="67"/>
      <c r="G59" s="68"/>
      <c r="H59" s="67"/>
      <c r="I59" s="67"/>
      <c r="J59" s="67"/>
      <c r="K59" s="67"/>
      <c r="L59" s="67"/>
      <c r="M59" s="67"/>
      <c r="N59" s="67"/>
      <c r="O59" s="68"/>
      <c r="P59" s="68"/>
      <c r="Q59" s="68"/>
      <c r="R59" s="67"/>
      <c r="S59" s="68"/>
      <c r="T59" s="67"/>
      <c r="U59" s="48"/>
      <c r="V59" s="67"/>
      <c r="W59" s="67"/>
      <c r="X59" s="67"/>
      <c r="Y59" s="67"/>
      <c r="Z59" s="67"/>
      <c r="AA59" s="69"/>
    </row>
    <row r="60" spans="1:27" ht="31.5">
      <c r="A60" s="25"/>
      <c r="B60" s="26" t="s">
        <v>47</v>
      </c>
      <c r="C60" s="67"/>
      <c r="D60" s="67"/>
      <c r="E60" s="68"/>
      <c r="F60" s="67"/>
      <c r="G60" s="68"/>
      <c r="H60" s="67"/>
      <c r="I60" s="67"/>
      <c r="J60" s="67"/>
      <c r="K60" s="67"/>
      <c r="L60" s="67"/>
      <c r="M60" s="67"/>
      <c r="N60" s="67"/>
      <c r="O60" s="68"/>
      <c r="P60" s="68"/>
      <c r="Q60" s="68"/>
      <c r="R60" s="67"/>
      <c r="S60" s="68"/>
      <c r="T60" s="67"/>
      <c r="U60" s="48"/>
      <c r="V60" s="67"/>
      <c r="W60" s="67"/>
      <c r="X60" s="67"/>
      <c r="Y60" s="67"/>
      <c r="Z60" s="67"/>
      <c r="AA60" s="69"/>
    </row>
    <row r="61" spans="1:27" ht="15.75">
      <c r="A61" s="30">
        <v>1</v>
      </c>
      <c r="B61" s="27" t="s">
        <v>32</v>
      </c>
      <c r="C61" s="67"/>
      <c r="D61" s="67"/>
      <c r="E61" s="68"/>
      <c r="F61" s="67"/>
      <c r="G61" s="68"/>
      <c r="H61" s="67"/>
      <c r="I61" s="67"/>
      <c r="J61" s="67"/>
      <c r="K61" s="67"/>
      <c r="L61" s="67"/>
      <c r="M61" s="67"/>
      <c r="N61" s="67"/>
      <c r="O61" s="68"/>
      <c r="P61" s="68"/>
      <c r="Q61" s="68"/>
      <c r="R61" s="67"/>
      <c r="S61" s="68"/>
      <c r="T61" s="67"/>
      <c r="U61" s="48"/>
      <c r="V61" s="67"/>
      <c r="W61" s="67"/>
      <c r="X61" s="67"/>
      <c r="Y61" s="67"/>
      <c r="Z61" s="67"/>
      <c r="AA61" s="69"/>
    </row>
    <row r="62" spans="1:27" ht="15.75">
      <c r="A62" s="30">
        <v>2</v>
      </c>
      <c r="B62" s="27" t="s">
        <v>33</v>
      </c>
      <c r="C62" s="67"/>
      <c r="D62" s="67"/>
      <c r="E62" s="68"/>
      <c r="F62" s="67"/>
      <c r="G62" s="68"/>
      <c r="H62" s="67"/>
      <c r="I62" s="67"/>
      <c r="J62" s="67"/>
      <c r="K62" s="67"/>
      <c r="L62" s="67"/>
      <c r="M62" s="67"/>
      <c r="N62" s="67"/>
      <c r="O62" s="68"/>
      <c r="P62" s="68"/>
      <c r="Q62" s="68"/>
      <c r="R62" s="67"/>
      <c r="S62" s="68"/>
      <c r="T62" s="67"/>
      <c r="U62" s="48"/>
      <c r="V62" s="67"/>
      <c r="W62" s="67"/>
      <c r="X62" s="67"/>
      <c r="Y62" s="67"/>
      <c r="Z62" s="67"/>
      <c r="AA62" s="69"/>
    </row>
    <row r="63" spans="1:27" ht="15.75">
      <c r="A63" s="37" t="s">
        <v>34</v>
      </c>
      <c r="B63" s="9"/>
      <c r="C63" s="75"/>
      <c r="D63" s="75"/>
      <c r="E63" s="75"/>
      <c r="F63" s="75"/>
      <c r="G63" s="75"/>
      <c r="H63" s="75"/>
      <c r="I63" s="75"/>
      <c r="J63" s="75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7"/>
      <c r="V63" s="77"/>
      <c r="W63" s="77"/>
      <c r="X63" s="76"/>
      <c r="Y63" s="76"/>
      <c r="Z63" s="76"/>
      <c r="AA63" s="78"/>
    </row>
    <row r="66" spans="2:27" ht="76.5" customHeight="1">
      <c r="B66" s="369" t="s">
        <v>138</v>
      </c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</row>
    <row r="67" ht="15">
      <c r="B67" s="61" t="s">
        <v>139</v>
      </c>
    </row>
    <row r="68" ht="15">
      <c r="B68" s="61" t="s">
        <v>140</v>
      </c>
    </row>
    <row r="69" ht="15">
      <c r="B69" s="61" t="s">
        <v>141</v>
      </c>
    </row>
    <row r="72" spans="5:16" s="2" customFormat="1" ht="15.75">
      <c r="E72" t="s">
        <v>193</v>
      </c>
      <c r="P72" s="22" t="s">
        <v>194</v>
      </c>
    </row>
  </sheetData>
  <sheetProtection selectLockedCells="1" selectUnlockedCells="1"/>
  <mergeCells count="35">
    <mergeCell ref="L16:L17"/>
    <mergeCell ref="M16:M17"/>
    <mergeCell ref="R16:R17"/>
    <mergeCell ref="B66:AA66"/>
    <mergeCell ref="W16:W17"/>
    <mergeCell ref="X16:Y16"/>
    <mergeCell ref="Z16:AA16"/>
    <mergeCell ref="A56:B56"/>
    <mergeCell ref="P15:P17"/>
    <mergeCell ref="Q15:R15"/>
    <mergeCell ref="E16:E17"/>
    <mergeCell ref="F16:F17"/>
    <mergeCell ref="G16:G17"/>
    <mergeCell ref="I16:I17"/>
    <mergeCell ref="J16:J17"/>
    <mergeCell ref="K16:K17"/>
    <mergeCell ref="T16:T17"/>
    <mergeCell ref="N16:N17"/>
    <mergeCell ref="O15:O17"/>
    <mergeCell ref="U16:U17"/>
    <mergeCell ref="V16:V17"/>
    <mergeCell ref="X15:AA15"/>
    <mergeCell ref="S15:T15"/>
    <mergeCell ref="U15:W15"/>
    <mergeCell ref="Q16:Q17"/>
    <mergeCell ref="A6:AA6"/>
    <mergeCell ref="A15:A17"/>
    <mergeCell ref="B15:B17"/>
    <mergeCell ref="C15:C17"/>
    <mergeCell ref="D15:D17"/>
    <mergeCell ref="E15:G15"/>
    <mergeCell ref="H15:H17"/>
    <mergeCell ref="I15:J15"/>
    <mergeCell ref="K15:N15"/>
    <mergeCell ref="S16:S17"/>
  </mergeCells>
  <printOptions/>
  <pageMargins left="0.1968503937007874" right="0.11811023622047245" top="0.7874015748031497" bottom="0.1968503937007874" header="0.11811023622047245" footer="0.11811023622047245"/>
  <pageSetup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E52"/>
  <sheetViews>
    <sheetView zoomScalePageLayoutView="0" workbookViewId="0" topLeftCell="A7">
      <selection activeCell="B11" sqref="B11"/>
    </sheetView>
  </sheetViews>
  <sheetFormatPr defaultColWidth="9.00390625" defaultRowHeight="15.75"/>
  <cols>
    <col min="1" max="1" width="6.00390625" style="0" customWidth="1"/>
    <col min="2" max="2" width="65.625" style="0" customWidth="1"/>
    <col min="3" max="3" width="20.75390625" style="0" customWidth="1"/>
  </cols>
  <sheetData>
    <row r="1" spans="1:3" ht="15.75">
      <c r="A1" s="280"/>
      <c r="B1" s="280"/>
      <c r="C1" s="280"/>
    </row>
    <row r="2" spans="1:3" ht="15.75">
      <c r="A2" s="280"/>
      <c r="B2" s="280"/>
      <c r="C2" s="280"/>
    </row>
    <row r="3" spans="1:3" ht="15.75">
      <c r="A3" s="280"/>
      <c r="B3" s="280"/>
      <c r="C3" s="280"/>
    </row>
    <row r="4" spans="1:3" ht="18.75" customHeight="1">
      <c r="A4" s="372" t="s">
        <v>1</v>
      </c>
      <c r="B4" s="372"/>
      <c r="C4" s="372"/>
    </row>
    <row r="6" ht="15.75">
      <c r="C6" s="110" t="s">
        <v>13</v>
      </c>
    </row>
    <row r="7" spans="3:5" ht="15.75">
      <c r="C7" s="110" t="s">
        <v>244</v>
      </c>
      <c r="E7" t="s">
        <v>191</v>
      </c>
    </row>
    <row r="8" ht="15.75">
      <c r="C8" s="110" t="s">
        <v>190</v>
      </c>
    </row>
    <row r="9" ht="15.75">
      <c r="C9" s="110"/>
    </row>
    <row r="10" ht="15.75">
      <c r="C10" s="110" t="s">
        <v>2</v>
      </c>
    </row>
    <row r="11" ht="15.75">
      <c r="C11" s="110" t="s">
        <v>220</v>
      </c>
    </row>
    <row r="12" spans="2:3" ht="15.75">
      <c r="B12" s="110" t="s">
        <v>15</v>
      </c>
      <c r="C12" s="110"/>
    </row>
    <row r="13" spans="2:3" ht="15.75">
      <c r="B13" s="110"/>
      <c r="C13" s="110"/>
    </row>
    <row r="14" spans="2:3" ht="15.75">
      <c r="B14" s="110"/>
      <c r="C14" s="110"/>
    </row>
    <row r="15" ht="16.5" thickBot="1">
      <c r="C15" s="146" t="s">
        <v>192</v>
      </c>
    </row>
    <row r="16" spans="1:3" ht="16.5" thickBot="1">
      <c r="A16" s="82" t="s">
        <v>16</v>
      </c>
      <c r="B16" s="83" t="s">
        <v>146</v>
      </c>
      <c r="C16" s="153" t="s">
        <v>221</v>
      </c>
    </row>
    <row r="17" spans="1:3" ht="15.75">
      <c r="A17" s="151">
        <v>1</v>
      </c>
      <c r="B17" s="152" t="s">
        <v>147</v>
      </c>
      <c r="C17" s="148">
        <f>C19+C26</f>
        <v>17788</v>
      </c>
    </row>
    <row r="18" spans="1:3" ht="15.75">
      <c r="A18" s="85" t="s">
        <v>3</v>
      </c>
      <c r="B18" s="84" t="s">
        <v>148</v>
      </c>
      <c r="C18" s="147"/>
    </row>
    <row r="19" spans="1:3" ht="15.75">
      <c r="A19" s="85" t="s">
        <v>149</v>
      </c>
      <c r="B19" s="84" t="s">
        <v>150</v>
      </c>
      <c r="C19" s="148">
        <v>2848</v>
      </c>
    </row>
    <row r="20" spans="1:3" ht="15.75">
      <c r="A20" s="85" t="s">
        <v>151</v>
      </c>
      <c r="B20" s="84" t="s">
        <v>152</v>
      </c>
      <c r="C20" s="147"/>
    </row>
    <row r="21" spans="1:3" ht="23.25" customHeight="1">
      <c r="A21" s="85" t="s">
        <v>153</v>
      </c>
      <c r="B21" s="84" t="s">
        <v>154</v>
      </c>
      <c r="C21" s="147"/>
    </row>
    <row r="22" spans="1:3" ht="15.75">
      <c r="A22" s="85" t="s">
        <v>155</v>
      </c>
      <c r="B22" s="84" t="s">
        <v>156</v>
      </c>
      <c r="C22" s="147"/>
    </row>
    <row r="23" spans="1:3" ht="15.75">
      <c r="A23" s="85" t="s">
        <v>157</v>
      </c>
      <c r="B23" s="84" t="s">
        <v>158</v>
      </c>
      <c r="C23" s="147"/>
    </row>
    <row r="24" spans="1:3" ht="15.75">
      <c r="A24" s="85" t="s">
        <v>159</v>
      </c>
      <c r="B24" s="84" t="s">
        <v>160</v>
      </c>
      <c r="C24" s="148"/>
    </row>
    <row r="25" spans="1:3" ht="15.75">
      <c r="A25" s="85" t="s">
        <v>4</v>
      </c>
      <c r="B25" s="84" t="s">
        <v>142</v>
      </c>
      <c r="C25" s="148"/>
    </row>
    <row r="26" spans="1:3" ht="15.75">
      <c r="A26" s="85" t="s">
        <v>161</v>
      </c>
      <c r="B26" s="84" t="s">
        <v>162</v>
      </c>
      <c r="C26" s="148">
        <v>14940</v>
      </c>
    </row>
    <row r="27" spans="1:3" ht="15.75">
      <c r="A27" s="85" t="s">
        <v>163</v>
      </c>
      <c r="B27" s="84" t="s">
        <v>164</v>
      </c>
      <c r="C27" s="149"/>
    </row>
    <row r="28" spans="1:3" ht="15.75">
      <c r="A28" s="85" t="s">
        <v>165</v>
      </c>
      <c r="B28" s="84" t="s">
        <v>166</v>
      </c>
      <c r="C28" s="149"/>
    </row>
    <row r="29" spans="1:3" ht="15.75">
      <c r="A29" s="85" t="s">
        <v>5</v>
      </c>
      <c r="B29" s="84" t="s">
        <v>167</v>
      </c>
      <c r="C29" s="149"/>
    </row>
    <row r="30" spans="1:3" ht="15.75">
      <c r="A30" s="85" t="s">
        <v>7</v>
      </c>
      <c r="B30" s="84" t="s">
        <v>168</v>
      </c>
      <c r="C30" s="149"/>
    </row>
    <row r="31" spans="1:3" ht="15.75">
      <c r="A31" s="85" t="s">
        <v>169</v>
      </c>
      <c r="B31" s="84" t="s">
        <v>170</v>
      </c>
      <c r="C31" s="149"/>
    </row>
    <row r="32" spans="1:3" ht="15.75">
      <c r="A32" s="85" t="s">
        <v>145</v>
      </c>
      <c r="B32" s="84" t="s">
        <v>171</v>
      </c>
      <c r="C32" s="149"/>
    </row>
    <row r="33" spans="1:3" ht="15.75">
      <c r="A33" s="85" t="s">
        <v>38</v>
      </c>
      <c r="B33" s="84" t="s">
        <v>172</v>
      </c>
      <c r="C33" s="149"/>
    </row>
    <row r="34" spans="1:3" ht="15.75">
      <c r="A34" s="85" t="s">
        <v>8</v>
      </c>
      <c r="B34" s="84" t="s">
        <v>173</v>
      </c>
      <c r="C34" s="149"/>
    </row>
    <row r="35" spans="1:3" ht="15.75">
      <c r="A35" s="85" t="s">
        <v>9</v>
      </c>
      <c r="B35" s="84" t="s">
        <v>174</v>
      </c>
      <c r="C35" s="149"/>
    </row>
    <row r="36" spans="1:3" ht="15.75">
      <c r="A36" s="86" t="s">
        <v>11</v>
      </c>
      <c r="B36" s="84" t="s">
        <v>175</v>
      </c>
      <c r="C36" s="149"/>
    </row>
    <row r="37" spans="1:3" ht="15.75">
      <c r="A37" s="86" t="s">
        <v>43</v>
      </c>
      <c r="B37" s="84" t="s">
        <v>176</v>
      </c>
      <c r="C37" s="149"/>
    </row>
    <row r="38" spans="1:3" ht="15.75">
      <c r="A38" s="85" t="s">
        <v>143</v>
      </c>
      <c r="B38" s="84" t="s">
        <v>177</v>
      </c>
      <c r="C38" s="149"/>
    </row>
    <row r="39" spans="1:3" ht="15.75">
      <c r="A39" s="87" t="s">
        <v>144</v>
      </c>
      <c r="B39" s="88" t="s">
        <v>178</v>
      </c>
      <c r="C39" s="149"/>
    </row>
    <row r="40" spans="1:3" ht="16.5" thickBot="1">
      <c r="A40" s="157" t="s">
        <v>179</v>
      </c>
      <c r="B40" s="158" t="s">
        <v>180</v>
      </c>
      <c r="C40" s="159"/>
    </row>
    <row r="41" spans="1:3" ht="16.5" thickTop="1">
      <c r="A41" s="154"/>
      <c r="B41" s="155" t="s">
        <v>181</v>
      </c>
      <c r="C41" s="156">
        <f>C17+C33</f>
        <v>17788</v>
      </c>
    </row>
    <row r="42" spans="1:3" ht="15.75">
      <c r="A42" s="89"/>
      <c r="B42" s="93" t="s">
        <v>182</v>
      </c>
      <c r="C42" s="149"/>
    </row>
    <row r="43" spans="1:3" ht="15.75">
      <c r="A43" s="89"/>
      <c r="B43" s="94" t="s">
        <v>183</v>
      </c>
      <c r="C43" s="147"/>
    </row>
    <row r="44" spans="1:3" ht="16.5" thickBot="1">
      <c r="A44" s="90"/>
      <c r="B44" s="95" t="s">
        <v>184</v>
      </c>
      <c r="C44" s="150"/>
    </row>
    <row r="45" spans="1:3" ht="15.75">
      <c r="A45" s="91"/>
      <c r="B45" s="92"/>
      <c r="C45" s="91"/>
    </row>
    <row r="46" spans="1:3" ht="15.75">
      <c r="A46" s="371" t="s">
        <v>185</v>
      </c>
      <c r="B46" s="371"/>
      <c r="C46" s="371"/>
    </row>
    <row r="47" spans="1:3" ht="15.75">
      <c r="A47" s="371" t="s">
        <v>0</v>
      </c>
      <c r="B47" s="371"/>
      <c r="C47" s="371"/>
    </row>
    <row r="48" spans="1:3" ht="15.75">
      <c r="A48" s="164"/>
      <c r="B48" s="164"/>
      <c r="C48" s="164"/>
    </row>
    <row r="51" ht="15.75">
      <c r="A51" t="s">
        <v>195</v>
      </c>
    </row>
    <row r="52" spans="1:3" ht="15.75">
      <c r="A52" t="s">
        <v>196</v>
      </c>
      <c r="C52" s="167" t="s">
        <v>194</v>
      </c>
    </row>
  </sheetData>
  <sheetProtection/>
  <mergeCells count="3">
    <mergeCell ref="A46:C46"/>
    <mergeCell ref="A47:C47"/>
    <mergeCell ref="A4:C4"/>
  </mergeCells>
  <printOptions/>
  <pageMargins left="0.5511811023622047" right="0.2755905511811024" top="0.1968503937007874" bottom="0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2016-03-09T11:40:47Z</cp:lastPrinted>
  <dcterms:created xsi:type="dcterms:W3CDTF">2012-05-23T04:32:06Z</dcterms:created>
  <dcterms:modified xsi:type="dcterms:W3CDTF">2016-03-09T11:40:59Z</dcterms:modified>
  <cp:category/>
  <cp:version/>
  <cp:contentType/>
  <cp:contentStatus/>
</cp:coreProperties>
</file>